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/>
  <xr:revisionPtr revIDLastSave="0" documentId="13_ncr:1_{60EB9266-9082-4712-A1CC-8215C7925B2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Stavební část" sheetId="2" r:id="rId2"/>
    <sheet name="02 - Osvětlení tělocvičny" sheetId="3" r:id="rId3"/>
  </sheets>
  <definedNames>
    <definedName name="_xlnm._FilterDatabase" localSheetId="1" hidden="1">'01 - Stavební část'!$C$90:$K$191</definedName>
    <definedName name="_xlnm._FilterDatabase" localSheetId="2" hidden="1">'02 - Osvětlení tělocvičny'!$C$91:$K$152</definedName>
    <definedName name="_xlnm.Print_Titles" localSheetId="1">'01 - Stavební část'!$90:$90</definedName>
    <definedName name="_xlnm.Print_Titles" localSheetId="2">'02 - Osvětlení tělocvičny'!$91:$91</definedName>
    <definedName name="_xlnm.Print_Titles" localSheetId="0">'Rekapitulace stavby'!$52:$52</definedName>
    <definedName name="_xlnm.Print_Area" localSheetId="1">'01 - Stavební část'!$C$4:$J$39,'01 - Stavební část'!$C$45:$J$72,'01 - Stavební část'!$C$78:$K$191</definedName>
    <definedName name="_xlnm.Print_Area" localSheetId="2">'02 - Osvětlení tělocvičny'!$C$4:$J$39,'02 - Osvětlení tělocvičny'!$C$45:$J$73,'02 - Osvětlení tělocvičny'!$C$79:$K$152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52" i="3"/>
  <c r="BH152" i="3"/>
  <c r="BG152" i="3"/>
  <c r="BF152" i="3"/>
  <c r="T152" i="3"/>
  <c r="R152" i="3"/>
  <c r="R150" i="3" s="1"/>
  <c r="P152" i="3"/>
  <c r="BK152" i="3"/>
  <c r="J152" i="3"/>
  <c r="BE152" i="3"/>
  <c r="BI151" i="3"/>
  <c r="BH151" i="3"/>
  <c r="BG151" i="3"/>
  <c r="BF151" i="3"/>
  <c r="T151" i="3"/>
  <c r="T150" i="3" s="1"/>
  <c r="R151" i="3"/>
  <c r="P151" i="3"/>
  <c r="BK151" i="3"/>
  <c r="BK150" i="3"/>
  <c r="J150" i="3" s="1"/>
  <c r="J72" i="3" s="1"/>
  <c r="J151" i="3"/>
  <c r="BE151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R144" i="3" s="1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BK144" i="3"/>
  <c r="J144" i="3" s="1"/>
  <c r="J71" i="3" s="1"/>
  <c r="J145" i="3"/>
  <c r="BE145" i="3"/>
  <c r="BI142" i="3"/>
  <c r="BH142" i="3"/>
  <c r="BG142" i="3"/>
  <c r="BF142" i="3"/>
  <c r="T142" i="3"/>
  <c r="T141" i="3" s="1"/>
  <c r="R142" i="3"/>
  <c r="R141" i="3"/>
  <c r="P142" i="3"/>
  <c r="P141" i="3" s="1"/>
  <c r="BK142" i="3"/>
  <c r="BK141" i="3"/>
  <c r="J141" i="3"/>
  <c r="J70" i="3" s="1"/>
  <c r="J142" i="3"/>
  <c r="BE142" i="3"/>
  <c r="BI139" i="3"/>
  <c r="BH139" i="3"/>
  <c r="BG139" i="3"/>
  <c r="BF139" i="3"/>
  <c r="T139" i="3"/>
  <c r="T138" i="3" s="1"/>
  <c r="R139" i="3"/>
  <c r="R138" i="3"/>
  <c r="P139" i="3"/>
  <c r="P138" i="3" s="1"/>
  <c r="BK139" i="3"/>
  <c r="BK138" i="3"/>
  <c r="J138" i="3" s="1"/>
  <c r="J69" i="3" s="1"/>
  <c r="J139" i="3"/>
  <c r="BE139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T135" i="3"/>
  <c r="T134" i="3"/>
  <c r="R135" i="3"/>
  <c r="R134" i="3" s="1"/>
  <c r="P135" i="3"/>
  <c r="P134" i="3"/>
  <c r="BK135" i="3"/>
  <c r="J135" i="3"/>
  <c r="BE135" i="3" s="1"/>
  <c r="BI133" i="3"/>
  <c r="BH133" i="3"/>
  <c r="BG133" i="3"/>
  <c r="BF133" i="3"/>
  <c r="T133" i="3"/>
  <c r="T132" i="3"/>
  <c r="R133" i="3"/>
  <c r="R132" i="3" s="1"/>
  <c r="P133" i="3"/>
  <c r="P132" i="3"/>
  <c r="BK133" i="3"/>
  <c r="BK132" i="3" s="1"/>
  <c r="J132" i="3" s="1"/>
  <c r="J67" i="3" s="1"/>
  <c r="J133" i="3"/>
  <c r="BE133" i="3" s="1"/>
  <c r="BI130" i="3"/>
  <c r="BH130" i="3"/>
  <c r="BG130" i="3"/>
  <c r="BF130" i="3"/>
  <c r="T130" i="3"/>
  <c r="R130" i="3"/>
  <c r="R123" i="3" s="1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 s="1"/>
  <c r="BI126" i="3"/>
  <c r="BH126" i="3"/>
  <c r="BG126" i="3"/>
  <c r="BF126" i="3"/>
  <c r="T126" i="3"/>
  <c r="R126" i="3"/>
  <c r="P126" i="3"/>
  <c r="BK126" i="3"/>
  <c r="J126" i="3"/>
  <c r="BE126" i="3"/>
  <c r="BI124" i="3"/>
  <c r="BH124" i="3"/>
  <c r="BG124" i="3"/>
  <c r="BF124" i="3"/>
  <c r="T124" i="3"/>
  <c r="R124" i="3"/>
  <c r="P124" i="3"/>
  <c r="BK124" i="3"/>
  <c r="BK123" i="3"/>
  <c r="J123" i="3" s="1"/>
  <c r="J66" i="3" s="1"/>
  <c r="J124" i="3"/>
  <c r="BE124" i="3"/>
  <c r="BI121" i="3"/>
  <c r="BH121" i="3"/>
  <c r="BG121" i="3"/>
  <c r="BF121" i="3"/>
  <c r="T121" i="3"/>
  <c r="T120" i="3" s="1"/>
  <c r="R121" i="3"/>
  <c r="R120" i="3"/>
  <c r="P121" i="3"/>
  <c r="P120" i="3" s="1"/>
  <c r="BK121" i="3"/>
  <c r="BK120" i="3"/>
  <c r="J120" i="3"/>
  <c r="J65" i="3" s="1"/>
  <c r="J121" i="3"/>
  <c r="BE121" i="3"/>
  <c r="BI119" i="3"/>
  <c r="BH119" i="3"/>
  <c r="BG119" i="3"/>
  <c r="BF119" i="3"/>
  <c r="T119" i="3"/>
  <c r="T116" i="3" s="1"/>
  <c r="R119" i="3"/>
  <c r="P119" i="3"/>
  <c r="BK119" i="3"/>
  <c r="J119" i="3"/>
  <c r="BE119" i="3" s="1"/>
  <c r="BI117" i="3"/>
  <c r="BH117" i="3"/>
  <c r="BG117" i="3"/>
  <c r="BF117" i="3"/>
  <c r="T117" i="3"/>
  <c r="R117" i="3"/>
  <c r="R116" i="3" s="1"/>
  <c r="P117" i="3"/>
  <c r="P116" i="3"/>
  <c r="BK117" i="3"/>
  <c r="J117" i="3"/>
  <c r="BE117" i="3"/>
  <c r="BI114" i="3"/>
  <c r="BH114" i="3"/>
  <c r="BG114" i="3"/>
  <c r="BF114" i="3"/>
  <c r="T114" i="3"/>
  <c r="R114" i="3"/>
  <c r="P114" i="3"/>
  <c r="BK114" i="3"/>
  <c r="J114" i="3"/>
  <c r="BE114" i="3"/>
  <c r="BI112" i="3"/>
  <c r="BH112" i="3"/>
  <c r="BG112" i="3"/>
  <c r="BF112" i="3"/>
  <c r="T112" i="3"/>
  <c r="T111" i="3" s="1"/>
  <c r="R112" i="3"/>
  <c r="R111" i="3"/>
  <c r="P112" i="3"/>
  <c r="BK112" i="3"/>
  <c r="BK111" i="3"/>
  <c r="J111" i="3"/>
  <c r="J63" i="3" s="1"/>
  <c r="J112" i="3"/>
  <c r="BE112" i="3"/>
  <c r="BI110" i="3"/>
  <c r="F37" i="3" s="1"/>
  <c r="BD56" i="1" s="1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 s="1"/>
  <c r="BI101" i="3"/>
  <c r="BH101" i="3"/>
  <c r="BG101" i="3"/>
  <c r="BF101" i="3"/>
  <c r="T101" i="3"/>
  <c r="T100" i="3"/>
  <c r="R101" i="3"/>
  <c r="R100" i="3" s="1"/>
  <c r="P101" i="3"/>
  <c r="P100" i="3"/>
  <c r="BK101" i="3"/>
  <c r="BK100" i="3" s="1"/>
  <c r="J100" i="3" s="1"/>
  <c r="J62" i="3" s="1"/>
  <c r="J101" i="3"/>
  <c r="BE101" i="3"/>
  <c r="BI99" i="3"/>
  <c r="BH99" i="3"/>
  <c r="F36" i="3" s="1"/>
  <c r="BC56" i="1" s="1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F34" i="3" s="1"/>
  <c r="BA56" i="1" s="1"/>
  <c r="T95" i="3"/>
  <c r="T94" i="3" s="1"/>
  <c r="R95" i="3"/>
  <c r="P95" i="3"/>
  <c r="P94" i="3" s="1"/>
  <c r="BK95" i="3"/>
  <c r="J95" i="3"/>
  <c r="BE95" i="3"/>
  <c r="J89" i="3"/>
  <c r="J88" i="3"/>
  <c r="F88" i="3"/>
  <c r="F86" i="3"/>
  <c r="E84" i="3"/>
  <c r="J55" i="3"/>
  <c r="J54" i="3"/>
  <c r="F54" i="3"/>
  <c r="F52" i="3"/>
  <c r="E50" i="3"/>
  <c r="J18" i="3"/>
  <c r="E18" i="3"/>
  <c r="F55" i="3" s="1"/>
  <c r="F89" i="3"/>
  <c r="J17" i="3"/>
  <c r="J12" i="3"/>
  <c r="J52" i="3" s="1"/>
  <c r="J86" i="3"/>
  <c r="E7" i="3"/>
  <c r="E82" i="3"/>
  <c r="E48" i="3"/>
  <c r="J37" i="2"/>
  <c r="J36" i="2"/>
  <c r="AY55" i="1"/>
  <c r="J35" i="2"/>
  <c r="AX55" i="1" s="1"/>
  <c r="BI191" i="2"/>
  <c r="BH191" i="2"/>
  <c r="BG191" i="2"/>
  <c r="BF191" i="2"/>
  <c r="T191" i="2"/>
  <c r="T190" i="2"/>
  <c r="T189" i="2"/>
  <c r="R191" i="2"/>
  <c r="R190" i="2"/>
  <c r="R189" i="2"/>
  <c r="P191" i="2"/>
  <c r="P190" i="2" s="1"/>
  <c r="P189" i="2" s="1"/>
  <c r="BK191" i="2"/>
  <c r="BK190" i="2" s="1"/>
  <c r="J191" i="2"/>
  <c r="BE191" i="2" s="1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T184" i="2"/>
  <c r="R185" i="2"/>
  <c r="R184" i="2" s="1"/>
  <c r="P185" i="2"/>
  <c r="P184" i="2"/>
  <c r="BK185" i="2"/>
  <c r="BK184" i="2" s="1"/>
  <c r="J184" i="2" s="1"/>
  <c r="J69" i="2" s="1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79" i="2"/>
  <c r="BH179" i="2"/>
  <c r="BG179" i="2"/>
  <c r="BF179" i="2"/>
  <c r="T179" i="2"/>
  <c r="R179" i="2"/>
  <c r="P179" i="2"/>
  <c r="BK179" i="2"/>
  <c r="BK174" i="2" s="1"/>
  <c r="J174" i="2" s="1"/>
  <c r="J68" i="2" s="1"/>
  <c r="J179" i="2"/>
  <c r="BE179" i="2" s="1"/>
  <c r="BI177" i="2"/>
  <c r="BH177" i="2"/>
  <c r="BG177" i="2"/>
  <c r="BF177" i="2"/>
  <c r="T177" i="2"/>
  <c r="R177" i="2"/>
  <c r="R174" i="2" s="1"/>
  <c r="P177" i="2"/>
  <c r="BK177" i="2"/>
  <c r="J177" i="2"/>
  <c r="BE177" i="2"/>
  <c r="BI175" i="2"/>
  <c r="BH175" i="2"/>
  <c r="BG175" i="2"/>
  <c r="BF175" i="2"/>
  <c r="T175" i="2"/>
  <c r="T174" i="2" s="1"/>
  <c r="R175" i="2"/>
  <c r="P175" i="2"/>
  <c r="BK175" i="2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T170" i="2"/>
  <c r="R171" i="2"/>
  <c r="R170" i="2" s="1"/>
  <c r="P171" i="2"/>
  <c r="P170" i="2"/>
  <c r="BK171" i="2"/>
  <c r="BK170" i="2" s="1"/>
  <c r="J170" i="2" s="1"/>
  <c r="J67" i="2" s="1"/>
  <c r="J171" i="2"/>
  <c r="BE171" i="2" s="1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57" i="2"/>
  <c r="BH157" i="2"/>
  <c r="BG157" i="2"/>
  <c r="BF157" i="2"/>
  <c r="T157" i="2"/>
  <c r="R157" i="2"/>
  <c r="P157" i="2"/>
  <c r="BK157" i="2"/>
  <c r="J157" i="2"/>
  <c r="BE157" i="2" s="1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P124" i="2" s="1"/>
  <c r="BK129" i="2"/>
  <c r="J129" i="2"/>
  <c r="BE129" i="2"/>
  <c r="BI127" i="2"/>
  <c r="BH127" i="2"/>
  <c r="BG127" i="2"/>
  <c r="BF127" i="2"/>
  <c r="T127" i="2"/>
  <c r="T124" i="2" s="1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P117" i="2" s="1"/>
  <c r="BK123" i="2"/>
  <c r="J123" i="2"/>
  <c r="BE123" i="2"/>
  <c r="BI121" i="2"/>
  <c r="BH121" i="2"/>
  <c r="BG121" i="2"/>
  <c r="BF121" i="2"/>
  <c r="T121" i="2"/>
  <c r="R121" i="2"/>
  <c r="P121" i="2"/>
  <c r="BK121" i="2"/>
  <c r="BK117" i="2" s="1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R117" i="2"/>
  <c r="P118" i="2"/>
  <c r="BK118" i="2"/>
  <c r="J117" i="2"/>
  <c r="J118" i="2"/>
  <c r="BE118" i="2"/>
  <c r="J65" i="2"/>
  <c r="BI115" i="2"/>
  <c r="BH115" i="2"/>
  <c r="BG115" i="2"/>
  <c r="BF115" i="2"/>
  <c r="T115" i="2"/>
  <c r="R115" i="2"/>
  <c r="P115" i="2"/>
  <c r="BK115" i="2"/>
  <c r="J115" i="2"/>
  <c r="BE115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R110" i="2" s="1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BK110" i="2"/>
  <c r="J110" i="2" s="1"/>
  <c r="J63" i="2" s="1"/>
  <c r="J111" i="2"/>
  <c r="BE111" i="2"/>
  <c r="BI108" i="2"/>
  <c r="BH108" i="2"/>
  <c r="BG108" i="2"/>
  <c r="BF108" i="2"/>
  <c r="T108" i="2"/>
  <c r="R108" i="2"/>
  <c r="P108" i="2"/>
  <c r="BK108" i="2"/>
  <c r="BK98" i="2" s="1"/>
  <c r="J98" i="2" s="1"/>
  <c r="J62" i="2" s="1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 s="1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T98" i="2" s="1"/>
  <c r="R99" i="2"/>
  <c r="R98" i="2"/>
  <c r="P99" i="2"/>
  <c r="P98" i="2" s="1"/>
  <c r="BK99" i="2"/>
  <c r="J99" i="2"/>
  <c r="BE99" i="2"/>
  <c r="BI96" i="2"/>
  <c r="F37" i="2" s="1"/>
  <c r="BD55" i="1" s="1"/>
  <c r="BH96" i="2"/>
  <c r="BG96" i="2"/>
  <c r="BF96" i="2"/>
  <c r="T96" i="2"/>
  <c r="R96" i="2"/>
  <c r="P96" i="2"/>
  <c r="BK96" i="2"/>
  <c r="J96" i="2"/>
  <c r="BE96" i="2" s="1"/>
  <c r="BI94" i="2"/>
  <c r="BH94" i="2"/>
  <c r="F36" i="2" s="1"/>
  <c r="BC55" i="1" s="1"/>
  <c r="BC54" i="1" s="1"/>
  <c r="BG94" i="2"/>
  <c r="F35" i="2" s="1"/>
  <c r="BB55" i="1" s="1"/>
  <c r="BF94" i="2"/>
  <c r="F34" i="2" s="1"/>
  <c r="BA55" i="1" s="1"/>
  <c r="J34" i="2"/>
  <c r="AW55" i="1" s="1"/>
  <c r="T94" i="2"/>
  <c r="T93" i="2" s="1"/>
  <c r="R94" i="2"/>
  <c r="R93" i="2" s="1"/>
  <c r="R92" i="2" s="1"/>
  <c r="P94" i="2"/>
  <c r="P93" i="2" s="1"/>
  <c r="BK94" i="2"/>
  <c r="BK93" i="2" s="1"/>
  <c r="J94" i="2"/>
  <c r="BE94" i="2"/>
  <c r="J33" i="2" s="1"/>
  <c r="AV55" i="1" s="1"/>
  <c r="AT55" i="1" s="1"/>
  <c r="J88" i="2"/>
  <c r="J87" i="2"/>
  <c r="F87" i="2"/>
  <c r="F85" i="2"/>
  <c r="E83" i="2"/>
  <c r="J55" i="2"/>
  <c r="J54" i="2"/>
  <c r="F54" i="2"/>
  <c r="F52" i="2"/>
  <c r="E50" i="2"/>
  <c r="J18" i="2"/>
  <c r="E18" i="2"/>
  <c r="F55" i="2" s="1"/>
  <c r="F88" i="2"/>
  <c r="J17" i="2"/>
  <c r="J12" i="2"/>
  <c r="J52" i="2" s="1"/>
  <c r="J85" i="2"/>
  <c r="E7" i="2"/>
  <c r="E81" i="2"/>
  <c r="E48" i="2"/>
  <c r="AS54" i="1"/>
  <c r="L50" i="1"/>
  <c r="AM50" i="1"/>
  <c r="AM49" i="1"/>
  <c r="L49" i="1"/>
  <c r="AM47" i="1"/>
  <c r="L47" i="1"/>
  <c r="L45" i="1"/>
  <c r="L44" i="1"/>
  <c r="T92" i="2" l="1"/>
  <c r="T91" i="2" s="1"/>
  <c r="J93" i="2"/>
  <c r="J61" i="2" s="1"/>
  <c r="BK92" i="2"/>
  <c r="AY54" i="1"/>
  <c r="W32" i="1"/>
  <c r="BA54" i="1"/>
  <c r="BD54" i="1"/>
  <c r="W33" i="1" s="1"/>
  <c r="J190" i="2"/>
  <c r="J71" i="2" s="1"/>
  <c r="BK189" i="2"/>
  <c r="J189" i="2" s="1"/>
  <c r="J70" i="2" s="1"/>
  <c r="F33" i="2"/>
  <c r="AZ55" i="1" s="1"/>
  <c r="AZ54" i="1" s="1"/>
  <c r="R124" i="2"/>
  <c r="T123" i="3"/>
  <c r="T93" i="3" s="1"/>
  <c r="T92" i="3" s="1"/>
  <c r="BK134" i="3"/>
  <c r="J134" i="3" s="1"/>
  <c r="J68" i="3" s="1"/>
  <c r="P110" i="2"/>
  <c r="P92" i="2" s="1"/>
  <c r="T117" i="2"/>
  <c r="T116" i="2" s="1"/>
  <c r="BK124" i="2"/>
  <c r="BK94" i="3"/>
  <c r="P123" i="3"/>
  <c r="P144" i="3"/>
  <c r="P150" i="3"/>
  <c r="R116" i="2"/>
  <c r="R91" i="2" s="1"/>
  <c r="J33" i="3"/>
  <c r="AV56" i="1" s="1"/>
  <c r="T110" i="2"/>
  <c r="P174" i="2"/>
  <c r="P116" i="2" s="1"/>
  <c r="F35" i="3"/>
  <c r="BB56" i="1" s="1"/>
  <c r="BB54" i="1" s="1"/>
  <c r="T144" i="3"/>
  <c r="F33" i="3"/>
  <c r="AZ56" i="1" s="1"/>
  <c r="R94" i="3"/>
  <c r="R93" i="3" s="1"/>
  <c r="R92" i="3" s="1"/>
  <c r="J34" i="3"/>
  <c r="AW56" i="1" s="1"/>
  <c r="P111" i="3"/>
  <c r="P93" i="3" s="1"/>
  <c r="P92" i="3" s="1"/>
  <c r="AU56" i="1" s="1"/>
  <c r="BK116" i="3"/>
  <c r="J116" i="3" s="1"/>
  <c r="J64" i="3" s="1"/>
  <c r="P91" i="2" l="1"/>
  <c r="AU55" i="1" s="1"/>
  <c r="AU54" i="1" s="1"/>
  <c r="AX54" i="1"/>
  <c r="W31" i="1"/>
  <c r="W29" i="1"/>
  <c r="AV54" i="1"/>
  <c r="AT56" i="1"/>
  <c r="BK93" i="3"/>
  <c r="J94" i="3"/>
  <c r="J61" i="3" s="1"/>
  <c r="J124" i="2"/>
  <c r="J66" i="2" s="1"/>
  <c r="BK116" i="2"/>
  <c r="J116" i="2" s="1"/>
  <c r="J64" i="2" s="1"/>
  <c r="AW54" i="1"/>
  <c r="AK30" i="1" s="1"/>
  <c r="W30" i="1"/>
  <c r="J92" i="2"/>
  <c r="J60" i="2" s="1"/>
  <c r="BK91" i="2"/>
  <c r="J91" i="2" s="1"/>
  <c r="J93" i="3" l="1"/>
  <c r="J60" i="3" s="1"/>
  <c r="BK92" i="3"/>
  <c r="J92" i="3" s="1"/>
  <c r="J30" i="2"/>
  <c r="J59" i="2"/>
  <c r="AT54" i="1"/>
  <c r="AK29" i="1"/>
  <c r="J39" i="2" l="1"/>
  <c r="AG55" i="1"/>
  <c r="J30" i="3"/>
  <c r="J59" i="3"/>
  <c r="J39" i="3" l="1"/>
  <c r="AG56" i="1"/>
  <c r="AN56" i="1" s="1"/>
  <c r="AN55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<sst xmlns="http://schemas.openxmlformats.org/spreadsheetml/2006/main" count="2094" uniqueCount="465">
  <si>
    <t>Export Komplet</t>
  </si>
  <si>
    <t/>
  </si>
  <si>
    <t>2.0</t>
  </si>
  <si>
    <t>ZAMOK</t>
  </si>
  <si>
    <t>False</t>
  </si>
  <si>
    <t>{80f98892-560b-46e5-80ff-49e3b66f7e0a}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</si>
  <si>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</si>
  <si>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</si>
  <si>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</si>
  <si>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</si>
  <si>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</si>
  <si>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</si>
  <si>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</si>
  <si>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</si>
  <si>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04/19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</si>
  <si>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</si>
  <si>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</si>
  <si>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SOŠ a SOU Lanškroun - úprava podhledu ve sportoní hale a osvětlení haly</t>
  </si>
  <si>
    <t>KSO:</t>
  </si>
  <si>
    <t>CC-CZ:</t>
  </si>
  <si>
    <t>Místo:</t>
  </si>
  <si>
    <t>Lanškroun</t>
  </si>
  <si>
    <t>Datum:</t>
  </si>
  <si>
    <t>21. 11. 2018</t>
  </si>
  <si>
    <t>Zadavatel:</t>
  </si>
  <si>
    <t>IČ:</t>
  </si>
  <si>
    <t>Pardubický kraj, Komenského nám. 125, Pardubice</t>
  </si>
  <si>
    <t>DIČ:</t>
  </si>
  <si>
    <t>Uchazeč:</t>
  </si>
  <si>
    <t>Vyplň údaj</t>
  </si>
  <si>
    <t>Projektant:</t>
  </si>
  <si>
    <t>PRODIN a.s.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</si>
  <si>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</si>
  <si>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</si>
  <si>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</si>
  <si>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</si>
  <si>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</si>
  <si>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</si>
  <si>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</si>
  <si>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</si>
  <si>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</si>
  <si>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</si>
  <si>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</si>
  <si>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</si>
  <si>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</si>
  <si>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</si>
  <si>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</si>
  <si>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</si>
  <si>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</si>
  <si>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</si>
  <si>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</si>
  <si>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</si>
  <si>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</si>
  <si>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</si>
  <si>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</si>
  <si>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</si>
  <si>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</si>
  <si>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</si>
  <si>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</si>
  <si>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</si>
  <si>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</si>
  <si>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</si>
  <si>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</si>
  <si>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</si>
  <si>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</si>
  <si>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</si>
  <si>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</si>
  <si>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</si>
  <si>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</si>
  <si>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</si>
  <si>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</si>
  <si>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</si>
  <si>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</si>
  <si>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</si>
  <si>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</si>
  <si>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</si>
  <si>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</si>
  <si>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</si>
  <si>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{7b612842-b1a8-4166-a1dd-37c089fc487c}</t>
  </si>
  <si>
    <t>2</t>
  </si>
  <si>
    <t>02</t>
  </si>
  <si>
    <t>Osvětlení tělocvičny</t>
  </si>
  <si>
    <t>{8ef79f9c-92b5-4294-9fe2-54a7ffd38805}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</si>
  <si>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</si>
  <si>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</si>
  <si>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</si>
  <si>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</si>
  <si>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</si>
  <si>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</si>
  <si>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</si>
  <si>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</si>
  <si>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</si>
  <si>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</si>
  <si>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</si>
  <si>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</si>
  <si>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</si>
  <si>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</si>
  <si>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</si>
  <si>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</si>
  <si>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</si>
  <si>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</si>
  <si>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</si>
  <si>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</si>
  <si>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</si>
  <si>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</si>
  <si>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</si>
  <si>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</si>
  <si>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</si>
  <si>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</si>
  <si>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</si>
  <si>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</si>
  <si>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</si>
  <si>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</si>
  <si>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</si>
  <si>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</si>
  <si>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</si>
  <si>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</si>
  <si>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</si>
  <si>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</si>
  <si>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</si>
  <si>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</si>
  <si>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</si>
  <si>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612325401</t>
  </si>
  <si>
    <t>Oprava vnitřní vápenocementové hrubé omítky stěn v rozsahu plochy do 10%</t>
  </si>
  <si>
    <t>m2</t>
  </si>
  <si>
    <t>CS ÚRS 2018 01</t>
  </si>
  <si>
    <t>4</t>
  </si>
  <si>
    <t>-1833623595</t>
  </si>
  <si>
    <t>VV</t>
  </si>
  <si>
    <t>"oprava drobného poškození omítek stěn" 66*2+246,27-12,87*12+246,27-3*23,7</t>
  </si>
  <si>
    <t>619991001</t>
  </si>
  <si>
    <t>Zakrytí podlah fólií přilepenou lepící páskou</t>
  </si>
  <si>
    <t>1647341882</t>
  </si>
  <si>
    <t>"demontáž podhledu" 760,93-0,32*5</t>
  </si>
  <si>
    <t>9</t>
  </si>
  <si>
    <t>Ostatní konstrukce a práce, bourání</t>
  </si>
  <si>
    <t>3</t>
  </si>
  <si>
    <t>943221111</t>
  </si>
  <si>
    <t>Montáž lešení prostorového rámového těžkého s podlahami zatížení tř. 4 do 300 kg/m2 v do 10 m</t>
  </si>
  <si>
    <t>m3</t>
  </si>
  <si>
    <t>-1506097300</t>
  </si>
  <si>
    <t>"lešení pro podhled" 727*6,5</t>
  </si>
  <si>
    <t>943221211</t>
  </si>
  <si>
    <t>Příplatek k lešení prostorovému rámovému těžkému s podlahami tř.4 v 10 m za první a ZKD den použití</t>
  </si>
  <si>
    <t>1078647515</t>
  </si>
  <si>
    <t>4725,5*45 'Přepočtené koeficientem množství</t>
  </si>
  <si>
    <t>5</t>
  </si>
  <si>
    <t>943221811</t>
  </si>
  <si>
    <t>Demontáž lešení prostorového rámového těžkého s podlahami zatížení tř. 4 do 300 kg/m2 v do 10 m</t>
  </si>
  <si>
    <t>-1777938443</t>
  </si>
  <si>
    <t>952901114</t>
  </si>
  <si>
    <t>Vyčištění budov bytové a občanské výstavby při výšce podlaží přes 4 m</t>
  </si>
  <si>
    <t>-243490404</t>
  </si>
  <si>
    <t>7</t>
  </si>
  <si>
    <t>966075x01</t>
  </si>
  <si>
    <t>Demontáž ochranných sítí v zavěšených na lankách a táhlech včetně podpůrné konstrukce</t>
  </si>
  <si>
    <t>-774819472</t>
  </si>
  <si>
    <t>997</t>
  </si>
  <si>
    <t>Přesun sutě</t>
  </si>
  <si>
    <t>8</t>
  </si>
  <si>
    <t>997013112</t>
  </si>
  <si>
    <t>Vnitrostaveništní doprava suti a vybouraných hmot pro budovy v do 9 m s použitím mechanizace</t>
  </si>
  <si>
    <t>t</t>
  </si>
  <si>
    <t>2140143310</t>
  </si>
  <si>
    <t>997013501</t>
  </si>
  <si>
    <t>Odvoz suti a vybouraných hmot na skládku nebo meziskládku do 1 km se složením</t>
  </si>
  <si>
    <t>359711394</t>
  </si>
  <si>
    <t>10</t>
  </si>
  <si>
    <t>997013509</t>
  </si>
  <si>
    <t>Příplatek k odvozu suti a vybouraných hmot na skládku ZKD 1 km přes 1 km</t>
  </si>
  <si>
    <t>-910100760</t>
  </si>
  <si>
    <t>9,112*20 'Přepočtené koeficientem množství</t>
  </si>
  <si>
    <t>11</t>
  </si>
  <si>
    <t>997013831</t>
  </si>
  <si>
    <t>Poplatek za uložení na skládce (skládkovné) stavebního odpadu směsného kód odpadu 170 904</t>
  </si>
  <si>
    <t>1927490631</t>
  </si>
  <si>
    <t>PSV</t>
  </si>
  <si>
    <t>Práce a dodávky PSV</t>
  </si>
  <si>
    <t>713</t>
  </si>
  <si>
    <t>Izolace tepelné</t>
  </si>
  <si>
    <t>12</t>
  </si>
  <si>
    <t>713111136</t>
  </si>
  <si>
    <t>Montáž izolace tepelné stropů volně kladenými rohožemi, pásy, dílci, deskami mezi trámy</t>
  </si>
  <si>
    <t>16</t>
  </si>
  <si>
    <t>-1690161716</t>
  </si>
  <si>
    <t>13</t>
  </si>
  <si>
    <t>M</t>
  </si>
  <si>
    <t>8592248000819</t>
  </si>
  <si>
    <t>Minerální izolace tl. 100mm, λD = 0,035 (W·m-1·K-1),1200 x 600 x 100 mm, univerzální izolace z čedičových vláken, vhodná zejména mezi a pod krokve.</t>
  </si>
  <si>
    <t>32</t>
  </si>
  <si>
    <t>47238723</t>
  </si>
  <si>
    <t>"zateplení mezi vazníky po celé ploše" 760,93</t>
  </si>
  <si>
    <t>14</t>
  </si>
  <si>
    <t>8592248000710</t>
  </si>
  <si>
    <t>Minerální izolace tl. 50mm, λD = 0,035 (W·m-1·K-1),1200 x 600 x 50 mm, univerzální izolace z čedičových vláken, vhodná zejména mezi a pod krokve.</t>
  </si>
  <si>
    <t>-1575861312</t>
  </si>
  <si>
    <t>"zateplení mezi vazníky po celé ploše" 760,93*2</t>
  </si>
  <si>
    <t>998713102</t>
  </si>
  <si>
    <t>Přesun hmot tonážní pro izolace tepelné v objektech v do 12 m</t>
  </si>
  <si>
    <t>446871255</t>
  </si>
  <si>
    <t>763</t>
  </si>
  <si>
    <t>Konstrukce suché výstavby</t>
  </si>
  <si>
    <t>763111741</t>
  </si>
  <si>
    <t>Montáž parotěsné zábrany do SDK příčky</t>
  </si>
  <si>
    <t>-1429318388</t>
  </si>
  <si>
    <t>"akustická předstěna" (17,315+17,565)*3</t>
  </si>
  <si>
    <t>17</t>
  </si>
  <si>
    <t>28329012</t>
  </si>
  <si>
    <t>fólie hořlavá parotěsná pro interiér (reakce na oheň - třída F) 140 g/m2</t>
  </si>
  <si>
    <t>-317916548</t>
  </si>
  <si>
    <t>104,64*1,1 'Přepočtené koeficientem množství</t>
  </si>
  <si>
    <t>18</t>
  </si>
  <si>
    <t>763111742</t>
  </si>
  <si>
    <t>Montáž jedné vrstvy tepelné izolace do SDK příčky</t>
  </si>
  <si>
    <t>1658421204</t>
  </si>
  <si>
    <t>19</t>
  </si>
  <si>
    <t>63150966</t>
  </si>
  <si>
    <t>plsť tepelně izolační příčková akustická λ=0,037 tl 50mm</t>
  </si>
  <si>
    <t>-2040278499</t>
  </si>
  <si>
    <t>104,64*1,02 'Přepočtené koeficientem množství</t>
  </si>
  <si>
    <t>20</t>
  </si>
  <si>
    <t>763121612</t>
  </si>
  <si>
    <t>Montáž nosné konstrukce z profilů CD a UD SDK stěna předsazená</t>
  </si>
  <si>
    <t>-1739535213</t>
  </si>
  <si>
    <t>59030626</t>
  </si>
  <si>
    <t>profil pro stropní konstrukce a předsazené stěny CD 60</t>
  </si>
  <si>
    <t>m</t>
  </si>
  <si>
    <t>273885431</t>
  </si>
  <si>
    <t>104,64*1,75 'Přepočtené koeficientem množství</t>
  </si>
  <si>
    <t>22</t>
  </si>
  <si>
    <t>59030624</t>
  </si>
  <si>
    <t>profil pro stropní konstrukce a předsazené stěny UD 28</t>
  </si>
  <si>
    <t>1078103354</t>
  </si>
  <si>
    <t>104,64*0,35 'Přepočtené koeficientem množství</t>
  </si>
  <si>
    <t>23</t>
  </si>
  <si>
    <t>763121x01</t>
  </si>
  <si>
    <t>Montáž desek tl 25 mm na nosnou kci stěna předsazená akustická</t>
  </si>
  <si>
    <t>1910277694</t>
  </si>
  <si>
    <t>24</t>
  </si>
  <si>
    <t>59590x01</t>
  </si>
  <si>
    <t>deska z dřevěné vlny pojené magnezitem tl 25mm</t>
  </si>
  <si>
    <t>873310680</t>
  </si>
  <si>
    <t>25</t>
  </si>
  <si>
    <t>763131612</t>
  </si>
  <si>
    <t>Montáž zavěšené dvouvrstvé nosné konstrukce z profilů CD, UD SDK podhled</t>
  </si>
  <si>
    <t>-620510900</t>
  </si>
  <si>
    <t>"nový podhled" 760,93-0,32*5</t>
  </si>
  <si>
    <t>26</t>
  </si>
  <si>
    <t>-711833116</t>
  </si>
  <si>
    <t>759,33*4,95 'Přepočtené koeficientem množství</t>
  </si>
  <si>
    <t>27</t>
  </si>
  <si>
    <t>763131613</t>
  </si>
  <si>
    <t>Montáž zavěšené jednovrstvé nosné konstrukce z profilů CD, UD SDK podhled</t>
  </si>
  <si>
    <t>-758568162</t>
  </si>
  <si>
    <t>28</t>
  </si>
  <si>
    <t>763131x02</t>
  </si>
  <si>
    <t>Montáž desek tl. 2 x 20 mm SDK protipožárních krytů svítidel</t>
  </si>
  <si>
    <t>2004263020</t>
  </si>
  <si>
    <t>"protipožární kryty svítidel" ((0,6*2+1,2*2)*0,1+1,2*0,6)*26</t>
  </si>
  <si>
    <t>29</t>
  </si>
  <si>
    <t>59030529</t>
  </si>
  <si>
    <t>deska sdk protipožární DF tl 20mm</t>
  </si>
  <si>
    <t>568225669</t>
  </si>
  <si>
    <t>28,08*2,2 'Přepočtené koeficientem množství</t>
  </si>
  <si>
    <t>30</t>
  </si>
  <si>
    <t>763131712</t>
  </si>
  <si>
    <t>SDK podhled napojení na jiný druh podhledu</t>
  </si>
  <si>
    <t>-1648653291</t>
  </si>
  <si>
    <t>"ukončení podhledu u oken" 35,54</t>
  </si>
  <si>
    <t>"protipožární kryty svítidel" ((0,6*2+1,2*2))*26</t>
  </si>
  <si>
    <t>Součet</t>
  </si>
  <si>
    <t>31</t>
  </si>
  <si>
    <t>763131721</t>
  </si>
  <si>
    <t>SDK podhled skoková změna v do 0,5 m</t>
  </si>
  <si>
    <t>445824341</t>
  </si>
  <si>
    <t>763131751</t>
  </si>
  <si>
    <t>Montáž parotěsné zábrany do SDK podhledu</t>
  </si>
  <si>
    <t>-949456644</t>
  </si>
  <si>
    <t>33</t>
  </si>
  <si>
    <t>1677123940</t>
  </si>
  <si>
    <t>759,33*1,1 'Přepočtené koeficientem množství</t>
  </si>
  <si>
    <t>34</t>
  </si>
  <si>
    <t>763131x01</t>
  </si>
  <si>
    <t xml:space="preserve">Montáž desek tl. 25 mm akustický podhled </t>
  </si>
  <si>
    <t>705539523</t>
  </si>
  <si>
    <t>35</t>
  </si>
  <si>
    <t>-1470575591</t>
  </si>
  <si>
    <t>36</t>
  </si>
  <si>
    <t>998763302</t>
  </si>
  <si>
    <t>Přesun hmot tonážní pro sádrokartonové konstrukce v objektech v do 12 m</t>
  </si>
  <si>
    <t>2100737368</t>
  </si>
  <si>
    <t>766</t>
  </si>
  <si>
    <t>Konstrukce truhlářské</t>
  </si>
  <si>
    <t>37</t>
  </si>
  <si>
    <t>766437x01</t>
  </si>
  <si>
    <t>Dodávka a montáž ukončení akustické předstěny dřevěným hranolem včetně pohledového zapravení a kotvení do zdiva chemickou kotvou</t>
  </si>
  <si>
    <t>791300177</t>
  </si>
  <si>
    <t>"akustická předstěna" (17,315+17,565)</t>
  </si>
  <si>
    <t>38</t>
  </si>
  <si>
    <t>998766102</t>
  </si>
  <si>
    <t>Přesun hmot tonážní pro konstrukce truhlářské v objektech v do 12 m</t>
  </si>
  <si>
    <t>1391653418</t>
  </si>
  <si>
    <t>767</t>
  </si>
  <si>
    <t>Konstrukce zámečnické</t>
  </si>
  <si>
    <t>39</t>
  </si>
  <si>
    <t>767581801</t>
  </si>
  <si>
    <t>Demontáž podhledu kazet</t>
  </si>
  <si>
    <t>1376047327</t>
  </si>
  <si>
    <t>40</t>
  </si>
  <si>
    <t>767582800</t>
  </si>
  <si>
    <t>Demontáž roštu podhledu</t>
  </si>
  <si>
    <t>-1938582068</t>
  </si>
  <si>
    <t>41</t>
  </si>
  <si>
    <t>767995x01</t>
  </si>
  <si>
    <t xml:space="preserve">Dodávka a montáž nosných profilů podhledu </t>
  </si>
  <si>
    <t>kg</t>
  </si>
  <si>
    <t>-797963651</t>
  </si>
  <si>
    <t>"dodávka a montáž Z a U profilů" 5100</t>
  </si>
  <si>
    <t>"spojovací materiál a prořez 10%" 5100*0,1</t>
  </si>
  <si>
    <t>42</t>
  </si>
  <si>
    <t>998767102</t>
  </si>
  <si>
    <t>Přesun hmot tonážní pro zámečnické konstrukce v objektech v do 12 m</t>
  </si>
  <si>
    <t>1783458678</t>
  </si>
  <si>
    <t>784</t>
  </si>
  <si>
    <t>Dokončovací práce - malby a tapety</t>
  </si>
  <si>
    <t>43</t>
  </si>
  <si>
    <t>784181105</t>
  </si>
  <si>
    <t>Základní akrylátová jednonásobná penetrace podkladu v místnostech výšky přes 5,00 m</t>
  </si>
  <si>
    <t>703203455</t>
  </si>
  <si>
    <t>44</t>
  </si>
  <si>
    <t>784221105</t>
  </si>
  <si>
    <t>Dvojnásobné bílé malby  ze směsí za sucha dobře otěruvzdorných v místnostech přes 5,00 m</t>
  </si>
  <si>
    <t>-1608262088</t>
  </si>
  <si>
    <t>VRN</t>
  </si>
  <si>
    <t>Vedlejší rozpočtové náklady</t>
  </si>
  <si>
    <t>VRN3</t>
  </si>
  <si>
    <t>Zařízení staveniště</t>
  </si>
  <si>
    <t>45</t>
  </si>
  <si>
    <t>030001000</t>
  </si>
  <si>
    <t>soub</t>
  </si>
  <si>
    <t>1024</t>
  </si>
  <si>
    <t>-1436461503</t>
  </si>
  <si>
    <t>02 - Osvětlení tělocvičny</t>
  </si>
  <si>
    <t xml:space="preserve">    D1 - Specifikace rozváděčů dle jednopólových výkresových schémat</t>
  </si>
  <si>
    <t xml:space="preserve">    D2 - Kabelová žlabová trasa bez požární odolnosti</t>
  </si>
  <si>
    <t xml:space="preserve">    D3 - Nástěný kabelový kanál</t>
  </si>
  <si>
    <t xml:space="preserve">    D4 - Instalační trubky a krabice včetně montáže</t>
  </si>
  <si>
    <t xml:space="preserve">    D5 - Kompletní instalační přístroje pod omítku, vypínače a zásuvky, včetně montáže</t>
  </si>
  <si>
    <t xml:space="preserve">    D6 - Kabely B2ca,s1,d0 bezhalogenové bez funkční schopnosti při požáru</t>
  </si>
  <si>
    <t xml:space="preserve">    D7 - Ukončení vodičů</t>
  </si>
  <si>
    <t xml:space="preserve">    D8 - Svítidla včetně montáže a recyklace</t>
  </si>
  <si>
    <t xml:space="preserve">    D9 - Pospojení a uzemňovací vedení</t>
  </si>
  <si>
    <t xml:space="preserve">    D10 - Požární ucpávky včetně montáže</t>
  </si>
  <si>
    <t xml:space="preserve">    D11 - Hodinové zúčtovací sazby</t>
  </si>
  <si>
    <t xml:space="preserve">    D12 - Drobné stavební práce</t>
  </si>
  <si>
    <t>D1</t>
  </si>
  <si>
    <t>Specifikace rozváděčů dle jednopólových výkresových schémat</t>
  </si>
  <si>
    <t>Pol1</t>
  </si>
  <si>
    <t>Rozváděč ROST</t>
  </si>
  <si>
    <t>ks</t>
  </si>
  <si>
    <t>P</t>
  </si>
  <si>
    <t>Poznámka k položce:_x000D_
Rozměr a počty přístrojů dle výkresu,  jističe 10kA</t>
  </si>
  <si>
    <t>Pol2</t>
  </si>
  <si>
    <t>Montáž rozváděčů do 200 kg</t>
  </si>
  <si>
    <t>Poznámka k položce:_x000D_
Osazení rozváděčů do 200 kg</t>
  </si>
  <si>
    <t>Pol3</t>
  </si>
  <si>
    <t>Doplnění stávajícího rozvadděče - 20A/3/B</t>
  </si>
  <si>
    <t>D2</t>
  </si>
  <si>
    <t>Kabelová žlabová trasa bez požární odolnosti</t>
  </si>
  <si>
    <t>Pol4</t>
  </si>
  <si>
    <t>GZ M2 50/100G</t>
  </si>
  <si>
    <t>Poznámka k položce:_x000D_
Galvanicky zinkovaný drátový žlab s montáží na nosnou konstrukci podhledu</t>
  </si>
  <si>
    <t>Pol5</t>
  </si>
  <si>
    <t>GZ SZM 1</t>
  </si>
  <si>
    <t>Poznámka k položce:_x000D_
Spojka žlabu</t>
  </si>
  <si>
    <t>Pol6</t>
  </si>
  <si>
    <t>GZ DZM 12</t>
  </si>
  <si>
    <t>Poznámka k položce:_x000D_
Držák žlabu</t>
  </si>
  <si>
    <t>Pol7</t>
  </si>
  <si>
    <t>GZ  SZM 4</t>
  </si>
  <si>
    <t>Poznámka k položce:_x000D_
Tvarovací prvek</t>
  </si>
  <si>
    <t>Pol8</t>
  </si>
  <si>
    <t>GZ  Šroub vratový M6/16 (Bal = 100 Ks)</t>
  </si>
  <si>
    <t>bal</t>
  </si>
  <si>
    <t>Pol9</t>
  </si>
  <si>
    <t>GZ  Matice M6 límcová (podložková) (Bal = 100 Ks)</t>
  </si>
  <si>
    <t>D3</t>
  </si>
  <si>
    <t>Nástěný kabelový kanál</t>
  </si>
  <si>
    <t>Pol10</t>
  </si>
  <si>
    <t>Plastový kanál s víkem 60x60 HD</t>
  </si>
  <si>
    <t>Poznámka k položce:_x000D_
Včetně tvarových prvků a upevňovacího materiálu</t>
  </si>
  <si>
    <t>Pol11</t>
  </si>
  <si>
    <t>Plastová lišta do podhledu 20x20 HD</t>
  </si>
  <si>
    <t>Poznámka k položce:_x000D_
Včetně upevňovacího materiálu</t>
  </si>
  <si>
    <t>D4</t>
  </si>
  <si>
    <t>Instalační trubky a krabice včetně montáže</t>
  </si>
  <si>
    <t>Pol12</t>
  </si>
  <si>
    <t>Trubka Monoflex do betonu a sádrokartonu 14/36</t>
  </si>
  <si>
    <t>Poznámka k položce:_x000D_
Trubka Monoflex do betonu a sádrokartonu 14/13</t>
  </si>
  <si>
    <t>Pol13</t>
  </si>
  <si>
    <t>Krabice univerzální se svorkovnicí KU 1903 pod omítku</t>
  </si>
  <si>
    <t>D5</t>
  </si>
  <si>
    <t>Kompletní instalační přístroje pod omítku, vypínače a zásuvky, včetně montáže</t>
  </si>
  <si>
    <t>Pol14</t>
  </si>
  <si>
    <t>Spínač střídavý řazení 6, 10A, 230V, bílá</t>
  </si>
  <si>
    <t>Poznámka k položce:_x000D_
Spínač střídavý řazení 6, 10A, 230V, bílá</t>
  </si>
  <si>
    <t>D6</t>
  </si>
  <si>
    <t>Kabely B2ca,s1,d0 bezhalogenové bez funkční schopnosti při požáru</t>
  </si>
  <si>
    <t>Pol15</t>
  </si>
  <si>
    <t>1-CXKE-R 4o x1,5</t>
  </si>
  <si>
    <t>Poznámka k položce:_x000D_
Včetně montáže, ukončení a prořezu</t>
  </si>
  <si>
    <t>Pol16</t>
  </si>
  <si>
    <t>1-CXKE-R 3Jx1,5</t>
  </si>
  <si>
    <t>Pol17</t>
  </si>
  <si>
    <t>1-CXKE-R 5Jx1,5</t>
  </si>
  <si>
    <t>Pol18</t>
  </si>
  <si>
    <t>1-CXKE-R 4Jx10</t>
  </si>
  <si>
    <t>D7</t>
  </si>
  <si>
    <t>Ukončení vodičů</t>
  </si>
  <si>
    <t>Pol19</t>
  </si>
  <si>
    <t>Ukončení  vodičů do  16   mm2</t>
  </si>
  <si>
    <t>D8</t>
  </si>
  <si>
    <t>Svítidla včetně montáže a recyklace</t>
  </si>
  <si>
    <t>Pol20</t>
  </si>
  <si>
    <t>Průmyslové LED svítidlo s PC difuzorem do podhledu</t>
  </si>
  <si>
    <t>Poznámka k položce:_x000D_
M600 23kg 595x1195x100  240W 25931lm se závěsnými háčky včetně kotvení k nosné konstrukci</t>
  </si>
  <si>
    <t>Pol21</t>
  </si>
  <si>
    <t>NO-Svítidlo LED nouzové stropní vestavné 3W s atypickou ochrannou mřížkou</t>
  </si>
  <si>
    <t>D9</t>
  </si>
  <si>
    <t>Pospojení a uzemňovací vedení</t>
  </si>
  <si>
    <t>Pol22</t>
  </si>
  <si>
    <t>Vodič jednožilový CY 4 zelenožlutý</t>
  </si>
  <si>
    <t>Poznámka k položce:_x000D_
Vodič jednožilový CY 4 zelenožlutý</t>
  </si>
  <si>
    <t>D10</t>
  </si>
  <si>
    <t>Požární ucpávky včetně montáže</t>
  </si>
  <si>
    <t>Pol23</t>
  </si>
  <si>
    <t>Do 0,5 m2</t>
  </si>
  <si>
    <t>46</t>
  </si>
  <si>
    <t>Poznámka k položce:_x000D_
Požární ucpávky kabelových prostupů mezi požárními úseky.</t>
  </si>
  <si>
    <t>D11</t>
  </si>
  <si>
    <t>Hodinové zúčtovací sazby</t>
  </si>
  <si>
    <t>Pol24</t>
  </si>
  <si>
    <t>Zjištění stávajícího stavu, vyhledání napojovacího bodu, ověření navrhovaného řešení</t>
  </si>
  <si>
    <t>hod</t>
  </si>
  <si>
    <t>48</t>
  </si>
  <si>
    <t>Pol25</t>
  </si>
  <si>
    <t>Vypnutí a demontáže stávající instalace - světla ,kabely, rozvodnice</t>
  </si>
  <si>
    <t>50</t>
  </si>
  <si>
    <t>Pol26</t>
  </si>
  <si>
    <t>Koordinace kabelových tras se stavbou a rozvody, manipulace s podhledem</t>
  </si>
  <si>
    <t>52</t>
  </si>
  <si>
    <t>Pol27</t>
  </si>
  <si>
    <t>Doprava a montáž svitidel z plošiny</t>
  </si>
  <si>
    <t>54</t>
  </si>
  <si>
    <t>Pol28</t>
  </si>
  <si>
    <t>Dokumentace skutečného provedení, zaučení obsluhy, revize</t>
  </si>
  <si>
    <t>56</t>
  </si>
  <si>
    <t>D12</t>
  </si>
  <si>
    <t>Drobné stavební práce</t>
  </si>
  <si>
    <t>Pol29</t>
  </si>
  <si>
    <t>Vrtání a sekání prostupů stavební konstrukcí do prům.100mm</t>
  </si>
  <si>
    <t>58</t>
  </si>
  <si>
    <t>Pol30</t>
  </si>
  <si>
    <t>Sekání drážky se zapravením  do šířky 30mm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</si>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</sst>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8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16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vertical="center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9" fillId="0" borderId="22" xfId="0" applyFont="1" applyBorder="1" applyAlignment="1">
      <alignment horizontal="center" vertical="center"/>
    </xf>
    <xf numFmtId="49" fontId="29" fillId="0" borderId="22" xfId="0" applyNumberFormat="1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center" vertical="center" wrapText="1"/>
    </xf>
    <xf numFmtId="167" fontId="29" fillId="0" borderId="22" xfId="0" applyNumberFormat="1" applyFont="1" applyBorder="1" applyAlignment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2" borderId="0" xfId="0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8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E5" s="180" t="s">
        <v>15</v>
      </c>
      <c r="BS5" s="14" t="s">
        <v>6</v>
      </c>
    </row>
    <row r="6" spans="1:74" ht="36.950000000000003" customHeight="1">
      <c r="B6" s="17"/>
      <c r="D6" s="22" t="s">
        <v>16</v>
      </c>
      <c r="K6" s="19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E6" s="181"/>
      <c r="BS6" s="14" t="s">
        <v>6</v>
      </c>
    </row>
    <row r="7" spans="1:74" ht="12" customHeight="1">
      <c r="B7" s="17"/>
      <c r="D7" s="23" t="s">
        <v>18</v>
      </c>
      <c r="K7" s="14" t="s">
        <v>1</v>
      </c>
      <c r="AK7" s="23" t="s">
        <v>19</v>
      </c>
      <c r="AN7" s="14" t="s">
        <v>1</v>
      </c>
      <c r="AR7" s="17"/>
      <c r="BE7" s="181"/>
      <c r="BS7" s="14" t="s">
        <v>6</v>
      </c>
    </row>
    <row r="8" spans="1:74" ht="12" customHeight="1">
      <c r="B8" s="17"/>
      <c r="D8" s="23" t="s">
        <v>20</v>
      </c>
      <c r="K8" s="14" t="s">
        <v>21</v>
      </c>
      <c r="AK8" s="23" t="s">
        <v>22</v>
      </c>
      <c r="AN8" s="24" t="s">
        <v>23</v>
      </c>
      <c r="AR8" s="17"/>
      <c r="BE8" s="181"/>
      <c r="BS8" s="14" t="s">
        <v>6</v>
      </c>
    </row>
    <row r="9" spans="1:74" ht="14.45" customHeight="1">
      <c r="B9" s="17"/>
      <c r="AR9" s="17"/>
      <c r="BE9" s="181"/>
      <c r="BS9" s="14" t="s">
        <v>6</v>
      </c>
    </row>
    <row r="10" spans="1:74" ht="12" customHeight="1">
      <c r="B10" s="17"/>
      <c r="D10" s="23" t="s">
        <v>24</v>
      </c>
      <c r="AK10" s="23" t="s">
        <v>25</v>
      </c>
      <c r="AN10" s="14" t="s">
        <v>1</v>
      </c>
      <c r="AR10" s="17"/>
      <c r="BE10" s="181"/>
      <c r="BS10" s="14" t="s">
        <v>6</v>
      </c>
    </row>
    <row r="11" spans="1:74" ht="18.399999999999999" customHeight="1">
      <c r="B11" s="17"/>
      <c r="E11" s="14" t="s">
        <v>26</v>
      </c>
      <c r="AK11" s="23" t="s">
        <v>27</v>
      </c>
      <c r="AN11" s="14" t="s">
        <v>1</v>
      </c>
      <c r="AR11" s="17"/>
      <c r="BE11" s="181"/>
      <c r="BS11" s="14" t="s">
        <v>6</v>
      </c>
    </row>
    <row r="12" spans="1:74" ht="6.95" customHeight="1">
      <c r="B12" s="17"/>
      <c r="AR12" s="17"/>
      <c r="BE12" s="181"/>
      <c r="BS12" s="14" t="s">
        <v>6</v>
      </c>
    </row>
    <row r="13" spans="1:74" ht="12" customHeight="1">
      <c r="B13" s="17"/>
      <c r="D13" s="23" t="s">
        <v>28</v>
      </c>
      <c r="AK13" s="23" t="s">
        <v>25</v>
      </c>
      <c r="AN13" s="25" t="s">
        <v>29</v>
      </c>
      <c r="AR13" s="17"/>
      <c r="BE13" s="181"/>
      <c r="BS13" s="14" t="s">
        <v>6</v>
      </c>
    </row>
    <row r="14" spans="1:74" ht="11.25">
      <c r="B14" s="17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3" t="s">
        <v>27</v>
      </c>
      <c r="AN14" s="25" t="s">
        <v>29</v>
      </c>
      <c r="AR14" s="17"/>
      <c r="BE14" s="181"/>
      <c r="BS14" s="14" t="s">
        <v>6</v>
      </c>
    </row>
    <row r="15" spans="1:74" ht="6.95" customHeight="1">
      <c r="B15" s="17"/>
      <c r="AR15" s="17"/>
      <c r="BE15" s="181"/>
      <c r="BS15" s="14" t="s">
        <v>4</v>
      </c>
    </row>
    <row r="16" spans="1:74" ht="12" customHeight="1">
      <c r="B16" s="17"/>
      <c r="D16" s="23" t="s">
        <v>30</v>
      </c>
      <c r="AK16" s="23" t="s">
        <v>25</v>
      </c>
      <c r="AN16" s="14" t="s">
        <v>1</v>
      </c>
      <c r="AR16" s="17"/>
      <c r="BE16" s="181"/>
      <c r="BS16" s="14" t="s">
        <v>4</v>
      </c>
    </row>
    <row r="17" spans="2:71" ht="18.399999999999999" customHeight="1">
      <c r="B17" s="17"/>
      <c r="E17" s="14" t="s">
        <v>31</v>
      </c>
      <c r="AK17" s="23" t="s">
        <v>27</v>
      </c>
      <c r="AN17" s="14" t="s">
        <v>1</v>
      </c>
      <c r="AR17" s="17"/>
      <c r="BE17" s="181"/>
      <c r="BS17" s="14" t="s">
        <v>32</v>
      </c>
    </row>
    <row r="18" spans="2:71" ht="6.95" customHeight="1">
      <c r="B18" s="17"/>
      <c r="AR18" s="17"/>
      <c r="BE18" s="181"/>
      <c r="BS18" s="14" t="s">
        <v>6</v>
      </c>
    </row>
    <row r="19" spans="2:71" ht="12" customHeight="1">
      <c r="B19" s="17"/>
      <c r="D19" s="23" t="s">
        <v>33</v>
      </c>
      <c r="AK19" s="23" t="s">
        <v>25</v>
      </c>
      <c r="AN19" s="14" t="s">
        <v>1</v>
      </c>
      <c r="AR19" s="17"/>
      <c r="BE19" s="181"/>
      <c r="BS19" s="14" t="s">
        <v>6</v>
      </c>
    </row>
    <row r="20" spans="2:71" ht="18.399999999999999" customHeight="1">
      <c r="B20" s="17"/>
      <c r="E20" s="14" t="s">
        <v>31</v>
      </c>
      <c r="AK20" s="23" t="s">
        <v>27</v>
      </c>
      <c r="AN20" s="14" t="s">
        <v>1</v>
      </c>
      <c r="AR20" s="17"/>
      <c r="BE20" s="181"/>
      <c r="BS20" s="14" t="s">
        <v>32</v>
      </c>
    </row>
    <row r="21" spans="2:71" ht="6.95" customHeight="1">
      <c r="B21" s="17"/>
      <c r="AR21" s="17"/>
      <c r="BE21" s="181"/>
    </row>
    <row r="22" spans="2:71" ht="12" customHeight="1">
      <c r="B22" s="17"/>
      <c r="D22" s="23" t="s">
        <v>34</v>
      </c>
      <c r="AR22" s="17"/>
      <c r="BE22" s="181"/>
    </row>
    <row r="23" spans="2:71" ht="16.5" customHeight="1">
      <c r="B23" s="17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7"/>
      <c r="BE23" s="181"/>
    </row>
    <row r="24" spans="2:71" ht="6.95" customHeight="1">
      <c r="B24" s="17"/>
      <c r="AR24" s="17"/>
      <c r="BE24" s="181"/>
    </row>
    <row r="25" spans="2:7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81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2">
        <f>ROUND(AG54,2)</f>
        <v>0</v>
      </c>
      <c r="AL26" s="183"/>
      <c r="AM26" s="183"/>
      <c r="AN26" s="183"/>
      <c r="AO26" s="183"/>
      <c r="AR26" s="28"/>
      <c r="BE26" s="181"/>
    </row>
    <row r="27" spans="2:71" s="1" customFormat="1" ht="6.95" customHeight="1">
      <c r="B27" s="28"/>
      <c r="AR27" s="28"/>
      <c r="BE27" s="181"/>
    </row>
    <row r="28" spans="2:71" s="1" customFormat="1" ht="11.25">
      <c r="B28" s="28"/>
      <c r="L28" s="203" t="s">
        <v>36</v>
      </c>
      <c r="M28" s="203"/>
      <c r="N28" s="203"/>
      <c r="O28" s="203"/>
      <c r="P28" s="203"/>
      <c r="W28" s="203" t="s">
        <v>37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38</v>
      </c>
      <c r="AL28" s="203"/>
      <c r="AM28" s="203"/>
      <c r="AN28" s="203"/>
      <c r="AO28" s="203"/>
      <c r="AR28" s="28"/>
      <c r="BE28" s="181"/>
    </row>
    <row r="29" spans="2:71" s="2" customFormat="1" ht="14.45" customHeight="1">
      <c r="B29" s="32"/>
      <c r="D29" s="23" t="s">
        <v>39</v>
      </c>
      <c r="F29" s="23" t="s">
        <v>40</v>
      </c>
      <c r="L29" s="204">
        <v>0.21</v>
      </c>
      <c r="M29" s="179"/>
      <c r="N29" s="179"/>
      <c r="O29" s="179"/>
      <c r="P29" s="179"/>
      <c r="W29" s="178">
        <f>ROUND(AZ54,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ROUND(AV54, 2)</f>
        <v>0</v>
      </c>
      <c r="AL29" s="179"/>
      <c r="AM29" s="179"/>
      <c r="AN29" s="179"/>
      <c r="AO29" s="179"/>
      <c r="AR29" s="32"/>
      <c r="BE29" s="181"/>
    </row>
    <row r="30" spans="2:71" s="2" customFormat="1" ht="14.45" customHeight="1">
      <c r="B30" s="32"/>
      <c r="F30" s="23" t="s">
        <v>41</v>
      </c>
      <c r="L30" s="204">
        <v>0.15</v>
      </c>
      <c r="M30" s="179"/>
      <c r="N30" s="179"/>
      <c r="O30" s="179"/>
      <c r="P30" s="179"/>
      <c r="W30" s="178">
        <f>ROUND(BA54,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ROUND(AW54, 2)</f>
        <v>0</v>
      </c>
      <c r="AL30" s="179"/>
      <c r="AM30" s="179"/>
      <c r="AN30" s="179"/>
      <c r="AO30" s="179"/>
      <c r="AR30" s="32"/>
      <c r="BE30" s="181"/>
    </row>
    <row r="31" spans="2:71" s="2" customFormat="1" ht="14.45" hidden="1" customHeight="1">
      <c r="B31" s="32"/>
      <c r="F31" s="23" t="s">
        <v>42</v>
      </c>
      <c r="L31" s="204">
        <v>0.21</v>
      </c>
      <c r="M31" s="179"/>
      <c r="N31" s="179"/>
      <c r="O31" s="179"/>
      <c r="P31" s="179"/>
      <c r="W31" s="178">
        <f>ROUND(BB54,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2"/>
      <c r="BE31" s="181"/>
    </row>
    <row r="32" spans="2:71" s="2" customFormat="1" ht="14.45" hidden="1" customHeight="1">
      <c r="B32" s="32"/>
      <c r="F32" s="23" t="s">
        <v>43</v>
      </c>
      <c r="L32" s="204">
        <v>0.15</v>
      </c>
      <c r="M32" s="179"/>
      <c r="N32" s="179"/>
      <c r="O32" s="179"/>
      <c r="P32" s="179"/>
      <c r="W32" s="178">
        <f>ROUND(BC54,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2"/>
      <c r="BE32" s="181"/>
    </row>
    <row r="33" spans="2:57" s="2" customFormat="1" ht="14.45" hidden="1" customHeight="1">
      <c r="B33" s="32"/>
      <c r="F33" s="23" t="s">
        <v>44</v>
      </c>
      <c r="L33" s="204">
        <v>0</v>
      </c>
      <c r="M33" s="179"/>
      <c r="N33" s="179"/>
      <c r="O33" s="179"/>
      <c r="P33" s="179"/>
      <c r="W33" s="178">
        <f>ROUND(BD54,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2"/>
      <c r="BE33" s="181"/>
    </row>
    <row r="34" spans="2:57" s="1" customFormat="1" ht="6.95" customHeight="1">
      <c r="B34" s="28"/>
      <c r="AR34" s="28"/>
      <c r="BE34" s="181"/>
    </row>
    <row r="35" spans="2:57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84" t="s">
        <v>47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0</v>
      </c>
      <c r="AL35" s="185"/>
      <c r="AM35" s="185"/>
      <c r="AN35" s="185"/>
      <c r="AO35" s="18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57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57" s="1" customFormat="1" ht="24.95" customHeight="1">
      <c r="B42" s="28"/>
      <c r="C42" s="18" t="s">
        <v>48</v>
      </c>
      <c r="AR42" s="28"/>
    </row>
    <row r="43" spans="2:57" s="1" customFormat="1" ht="6.95" customHeight="1">
      <c r="B43" s="28"/>
      <c r="AR43" s="28"/>
    </row>
    <row r="44" spans="2:57" s="1" customFormat="1" ht="12" customHeight="1">
      <c r="B44" s="28"/>
      <c r="C44" s="23" t="s">
        <v>13</v>
      </c>
      <c r="L44" s="1" t="str">
        <f>K5</f>
        <v>04/19</v>
      </c>
      <c r="AR44" s="28"/>
    </row>
    <row r="45" spans="2:57" s="3" customFormat="1" ht="36.950000000000003" customHeight="1">
      <c r="B45" s="41"/>
      <c r="C45" s="42" t="s">
        <v>16</v>
      </c>
      <c r="L45" s="195" t="str">
        <f>K6</f>
        <v>SOŠ a SOU Lanškroun - úprava podhledu ve sportoní hale a osvětlení haly</v>
      </c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R45" s="41"/>
    </row>
    <row r="46" spans="2:57" s="1" customFormat="1" ht="6.95" customHeight="1">
      <c r="B46" s="28"/>
      <c r="AR46" s="28"/>
    </row>
    <row r="47" spans="2:57" s="1" customFormat="1" ht="12" customHeight="1">
      <c r="B47" s="28"/>
      <c r="C47" s="23" t="s">
        <v>20</v>
      </c>
      <c r="L47" s="43" t="str">
        <f>IF(K8="","",K8)</f>
        <v>Lanškroun</v>
      </c>
      <c r="AI47" s="23" t="s">
        <v>22</v>
      </c>
      <c r="AM47" s="197" t="str">
        <f>IF(AN8= "","",AN8)</f>
        <v>21. 11. 2018</v>
      </c>
      <c r="AN47" s="197"/>
      <c r="AR47" s="28"/>
    </row>
    <row r="48" spans="2:57" s="1" customFormat="1" ht="6.95" customHeight="1">
      <c r="B48" s="28"/>
      <c r="AR48" s="28"/>
    </row>
    <row r="49" spans="1:91" s="1" customFormat="1" ht="13.7" customHeight="1">
      <c r="B49" s="28"/>
      <c r="C49" s="23" t="s">
        <v>24</v>
      </c>
      <c r="L49" s="1" t="str">
        <f>IF(E11= "","",E11)</f>
        <v>Pardubický kraj, Komenského nám. 125, Pardubice</v>
      </c>
      <c r="AI49" s="23" t="s">
        <v>30</v>
      </c>
      <c r="AM49" s="193" t="str">
        <f>IF(E17="","",E17)</f>
        <v>PRODIN a.s.</v>
      </c>
      <c r="AN49" s="194"/>
      <c r="AO49" s="194"/>
      <c r="AP49" s="194"/>
      <c r="AR49" s="28"/>
      <c r="AS49" s="189" t="s">
        <v>49</v>
      </c>
      <c r="AT49" s="190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3.7" customHeight="1">
      <c r="B50" s="28"/>
      <c r="C50" s="23" t="s">
        <v>28</v>
      </c>
      <c r="L50" s="1" t="str">
        <f>IF(E14= "Vyplň údaj","",E14)</f>
        <v/>
      </c>
      <c r="AI50" s="23" t="s">
        <v>33</v>
      </c>
      <c r="AM50" s="193" t="str">
        <f>IF(E20="","",E20)</f>
        <v>PRODIN a.s.</v>
      </c>
      <c r="AN50" s="194"/>
      <c r="AO50" s="194"/>
      <c r="AP50" s="194"/>
      <c r="AR50" s="28"/>
      <c r="AS50" s="191"/>
      <c r="AT50" s="192"/>
      <c r="BD50" s="47"/>
    </row>
    <row r="51" spans="1:91" s="1" customFormat="1" ht="10.9" customHeight="1">
      <c r="B51" s="28"/>
      <c r="AR51" s="28"/>
      <c r="AS51" s="191"/>
      <c r="AT51" s="192"/>
      <c r="BD51" s="47"/>
    </row>
    <row r="52" spans="1:91" s="1" customFormat="1" ht="29.25" customHeight="1">
      <c r="B52" s="28"/>
      <c r="C52" s="205" t="s">
        <v>50</v>
      </c>
      <c r="D52" s="206"/>
      <c r="E52" s="206"/>
      <c r="F52" s="206"/>
      <c r="G52" s="206"/>
      <c r="H52" s="48"/>
      <c r="I52" s="207" t="s">
        <v>51</v>
      </c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8" t="s">
        <v>52</v>
      </c>
      <c r="AH52" s="206"/>
      <c r="AI52" s="206"/>
      <c r="AJ52" s="206"/>
      <c r="AK52" s="206"/>
      <c r="AL52" s="206"/>
      <c r="AM52" s="206"/>
      <c r="AN52" s="207" t="s">
        <v>53</v>
      </c>
      <c r="AO52" s="206"/>
      <c r="AP52" s="209"/>
      <c r="AQ52" s="49" t="s">
        <v>54</v>
      </c>
      <c r="AR52" s="28"/>
      <c r="AS52" s="50" t="s">
        <v>55</v>
      </c>
      <c r="AT52" s="51" t="s">
        <v>56</v>
      </c>
      <c r="AU52" s="51" t="s">
        <v>57</v>
      </c>
      <c r="AV52" s="51" t="s">
        <v>58</v>
      </c>
      <c r="AW52" s="51" t="s">
        <v>59</v>
      </c>
      <c r="AX52" s="51" t="s">
        <v>60</v>
      </c>
      <c r="AY52" s="51" t="s">
        <v>61</v>
      </c>
      <c r="AZ52" s="51" t="s">
        <v>62</v>
      </c>
      <c r="BA52" s="51" t="s">
        <v>63</v>
      </c>
      <c r="BB52" s="51" t="s">
        <v>64</v>
      </c>
      <c r="BC52" s="51" t="s">
        <v>65</v>
      </c>
      <c r="BD52" s="52" t="s">
        <v>66</v>
      </c>
    </row>
    <row r="53" spans="1:91" s="1" customFormat="1" ht="10.9" customHeight="1">
      <c r="B53" s="28"/>
      <c r="AR53" s="28"/>
      <c r="AS53" s="53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4"/>
      <c r="C54" s="55" t="s">
        <v>67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13">
        <f>ROUND(SUM(AG55:AG56),2)</f>
        <v>0</v>
      </c>
      <c r="AH54" s="213"/>
      <c r="AI54" s="213"/>
      <c r="AJ54" s="213"/>
      <c r="AK54" s="213"/>
      <c r="AL54" s="213"/>
      <c r="AM54" s="213"/>
      <c r="AN54" s="214">
        <f>SUM(AG54,AT54)</f>
        <v>0</v>
      </c>
      <c r="AO54" s="214"/>
      <c r="AP54" s="214"/>
      <c r="AQ54" s="58" t="s">
        <v>1</v>
      </c>
      <c r="AR54" s="54"/>
      <c r="AS54" s="59">
        <f>ROUND(SUM(AS55:AS56),2)</f>
        <v>0</v>
      </c>
      <c r="AT54" s="60">
        <f>ROUND(SUM(AV54:AW54),2)</f>
        <v>0</v>
      </c>
      <c r="AU54" s="61">
        <f>ROUND(SUM(AU55:AU56),5)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ROUND(SUM(AZ55:AZ56),2)</f>
        <v>0</v>
      </c>
      <c r="BA54" s="60">
        <f>ROUND(SUM(BA55:BA56),2)</f>
        <v>0</v>
      </c>
      <c r="BB54" s="60">
        <f>ROUND(SUM(BB55:BB56),2)</f>
        <v>0</v>
      </c>
      <c r="BC54" s="60">
        <f>ROUND(SUM(BC55:BC56),2)</f>
        <v>0</v>
      </c>
      <c r="BD54" s="62">
        <f>ROUND(SUM(BD55:BD56),2)</f>
        <v>0</v>
      </c>
      <c r="BS54" s="63" t="s">
        <v>68</v>
      </c>
      <c r="BT54" s="63" t="s">
        <v>69</v>
      </c>
      <c r="BU54" s="64" t="s">
        <v>70</v>
      </c>
      <c r="BV54" s="63" t="s">
        <v>71</v>
      </c>
      <c r="BW54" s="63" t="s">
        <v>5</v>
      </c>
      <c r="BX54" s="63" t="s">
        <v>72</v>
      </c>
      <c r="CL54" s="63" t="s">
        <v>1</v>
      </c>
    </row>
    <row r="55" spans="1:91" s="5" customFormat="1" ht="16.5" customHeight="1">
      <c r="A55" s="65" t="s">
        <v>73</v>
      </c>
      <c r="B55" s="66"/>
      <c r="C55" s="67"/>
      <c r="D55" s="212" t="s">
        <v>74</v>
      </c>
      <c r="E55" s="212"/>
      <c r="F55" s="212"/>
      <c r="G55" s="212"/>
      <c r="H55" s="212"/>
      <c r="I55" s="68"/>
      <c r="J55" s="212" t="s">
        <v>75</v>
      </c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0">
        <f>'01 - Stavební část'!J30</f>
        <v>0</v>
      </c>
      <c r="AH55" s="211"/>
      <c r="AI55" s="211"/>
      <c r="AJ55" s="211"/>
      <c r="AK55" s="211"/>
      <c r="AL55" s="211"/>
      <c r="AM55" s="211"/>
      <c r="AN55" s="210">
        <f>SUM(AG55,AT55)</f>
        <v>0</v>
      </c>
      <c r="AO55" s="211"/>
      <c r="AP55" s="211"/>
      <c r="AQ55" s="69" t="s">
        <v>76</v>
      </c>
      <c r="AR55" s="66"/>
      <c r="AS55" s="70">
        <v>0</v>
      </c>
      <c r="AT55" s="71">
        <f>ROUND(SUM(AV55:AW55),2)</f>
        <v>0</v>
      </c>
      <c r="AU55" s="72">
        <f>'01 - Stavební část'!P91</f>
        <v>0</v>
      </c>
      <c r="AV55" s="71">
        <f>'01 - Stavební část'!J33</f>
        <v>0</v>
      </c>
      <c r="AW55" s="71">
        <f>'01 - Stavební část'!J34</f>
        <v>0</v>
      </c>
      <c r="AX55" s="71">
        <f>'01 - Stavební část'!J35</f>
        <v>0</v>
      </c>
      <c r="AY55" s="71">
        <f>'01 - Stavební část'!J36</f>
        <v>0</v>
      </c>
      <c r="AZ55" s="71">
        <f>'01 - Stavební část'!F33</f>
        <v>0</v>
      </c>
      <c r="BA55" s="71">
        <f>'01 - Stavební část'!F34</f>
        <v>0</v>
      </c>
      <c r="BB55" s="71">
        <f>'01 - Stavební část'!F35</f>
        <v>0</v>
      </c>
      <c r="BC55" s="71">
        <f>'01 - Stavební část'!F36</f>
        <v>0</v>
      </c>
      <c r="BD55" s="73">
        <f>'01 - Stavební část'!F37</f>
        <v>0</v>
      </c>
      <c r="BT55" s="74" t="s">
        <v>77</v>
      </c>
      <c r="BV55" s="74" t="s">
        <v>71</v>
      </c>
      <c r="BW55" s="74" t="s">
        <v>78</v>
      </c>
      <c r="BX55" s="74" t="s">
        <v>5</v>
      </c>
      <c r="CL55" s="74" t="s">
        <v>1</v>
      </c>
      <c r="CM55" s="74" t="s">
        <v>79</v>
      </c>
    </row>
    <row r="56" spans="1:91" s="5" customFormat="1" ht="16.5" customHeight="1">
      <c r="A56" s="65" t="s">
        <v>73</v>
      </c>
      <c r="B56" s="66"/>
      <c r="C56" s="67"/>
      <c r="D56" s="212" t="s">
        <v>80</v>
      </c>
      <c r="E56" s="212"/>
      <c r="F56" s="212"/>
      <c r="G56" s="212"/>
      <c r="H56" s="212"/>
      <c r="I56" s="68"/>
      <c r="J56" s="212" t="s">
        <v>81</v>
      </c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0">
        <f>'02 - Osvětlení tělocvičny'!J30</f>
        <v>0</v>
      </c>
      <c r="AH56" s="211"/>
      <c r="AI56" s="211"/>
      <c r="AJ56" s="211"/>
      <c r="AK56" s="211"/>
      <c r="AL56" s="211"/>
      <c r="AM56" s="211"/>
      <c r="AN56" s="210">
        <f>SUM(AG56,AT56)</f>
        <v>0</v>
      </c>
      <c r="AO56" s="211"/>
      <c r="AP56" s="211"/>
      <c r="AQ56" s="69" t="s">
        <v>76</v>
      </c>
      <c r="AR56" s="66"/>
      <c r="AS56" s="75">
        <v>0</v>
      </c>
      <c r="AT56" s="76">
        <f>ROUND(SUM(AV56:AW56),2)</f>
        <v>0</v>
      </c>
      <c r="AU56" s="77">
        <f>'02 - Osvětlení tělocvičny'!P92</f>
        <v>0</v>
      </c>
      <c r="AV56" s="76">
        <f>'02 - Osvětlení tělocvičny'!J33</f>
        <v>0</v>
      </c>
      <c r="AW56" s="76">
        <f>'02 - Osvětlení tělocvičny'!J34</f>
        <v>0</v>
      </c>
      <c r="AX56" s="76">
        <f>'02 - Osvětlení tělocvičny'!J35</f>
        <v>0</v>
      </c>
      <c r="AY56" s="76">
        <f>'02 - Osvětlení tělocvičny'!J36</f>
        <v>0</v>
      </c>
      <c r="AZ56" s="76">
        <f>'02 - Osvětlení tělocvičny'!F33</f>
        <v>0</v>
      </c>
      <c r="BA56" s="76">
        <f>'02 - Osvětlení tělocvičny'!F34</f>
        <v>0</v>
      </c>
      <c r="BB56" s="76">
        <f>'02 - Osvětlení tělocvičny'!F35</f>
        <v>0</v>
      </c>
      <c r="BC56" s="76">
        <f>'02 - Osvětlení tělocvičny'!F36</f>
        <v>0</v>
      </c>
      <c r="BD56" s="78">
        <f>'02 - Osvětlení tělocvičny'!F37</f>
        <v>0</v>
      </c>
      <c r="BT56" s="74" t="s">
        <v>77</v>
      </c>
      <c r="BV56" s="74" t="s">
        <v>71</v>
      </c>
      <c r="BW56" s="74" t="s">
        <v>82</v>
      </c>
      <c r="BX56" s="74" t="s">
        <v>5</v>
      </c>
      <c r="CL56" s="74" t="s">
        <v>1</v>
      </c>
      <c r="CM56" s="74" t="s">
        <v>79</v>
      </c>
    </row>
    <row r="57" spans="1:91" s="1" customFormat="1" ht="30" customHeight="1">
      <c r="B57" s="28"/>
      <c r="AR57" s="28"/>
    </row>
    <row r="58" spans="1:91" s="1" customFormat="1" ht="6.95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28"/>
    </row>
  </sheetData>
  <sheetProtection algorithmName="SHA-512" hashValue="ao27IlVvDMsNXBvWWopvL+Jza7OxkJyneBkA389WRyZdtikvdrNoCToxCOCkXxEAc+hxRLY7oDGm1aESVo9cSQ==" saltValue="8rS9cR6yEBN8A+EgSE6jgw==" spinCount="100000" sheet="1" objects="1" scenarios="1" formatColumns="0" formatRows="0"/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tavební část'!C2" display="/" xr:uid="{00000000-0004-0000-0000-000000000000}"/>
    <hyperlink ref="A56" location="'02 - Osvětlení tělocvičny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9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78</v>
      </c>
    </row>
    <row r="3" spans="2:46" ht="6.95" customHeight="1">
      <c r="B3" s="15"/>
      <c r="C3" s="16"/>
      <c r="D3" s="16"/>
      <c r="E3" s="16"/>
      <c r="F3" s="16"/>
      <c r="G3" s="16"/>
      <c r="H3" s="16"/>
      <c r="I3" s="80"/>
      <c r="J3" s="16"/>
      <c r="K3" s="16"/>
      <c r="L3" s="17"/>
      <c r="AT3" s="14" t="s">
        <v>79</v>
      </c>
    </row>
    <row r="4" spans="2:46" ht="24.95" customHeight="1">
      <c r="B4" s="17"/>
      <c r="D4" s="18" t="s">
        <v>83</v>
      </c>
      <c r="L4" s="17"/>
      <c r="M4" s="19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16</v>
      </c>
      <c r="L6" s="17"/>
    </row>
    <row r="7" spans="2:46" ht="16.5" customHeight="1">
      <c r="B7" s="17"/>
      <c r="E7" s="215" t="str">
        <f>'Rekapitulace stavby'!K6</f>
        <v>SOŠ a SOU Lanškroun - úprava podhledu ve sportoní hale a osvětlení haly</v>
      </c>
      <c r="F7" s="192"/>
      <c r="G7" s="192"/>
      <c r="H7" s="192"/>
      <c r="L7" s="17"/>
    </row>
    <row r="8" spans="2:46" s="1" customFormat="1" ht="12" customHeight="1">
      <c r="B8" s="28"/>
      <c r="D8" s="23" t="s">
        <v>84</v>
      </c>
      <c r="I8" s="81"/>
      <c r="L8" s="28"/>
    </row>
    <row r="9" spans="2:46" s="1" customFormat="1" ht="36.950000000000003" customHeight="1">
      <c r="B9" s="28"/>
      <c r="E9" s="195" t="s">
        <v>85</v>
      </c>
      <c r="F9" s="194"/>
      <c r="G9" s="194"/>
      <c r="H9" s="194"/>
      <c r="I9" s="81"/>
      <c r="L9" s="28"/>
    </row>
    <row r="10" spans="2:46" s="1" customFormat="1" ht="11.25">
      <c r="B10" s="28"/>
      <c r="I10" s="81"/>
      <c r="L10" s="28"/>
    </row>
    <row r="11" spans="2:46" s="1" customFormat="1" ht="12" customHeight="1">
      <c r="B11" s="28"/>
      <c r="D11" s="23" t="s">
        <v>18</v>
      </c>
      <c r="F11" s="14" t="s">
        <v>1</v>
      </c>
      <c r="I11" s="82" t="s">
        <v>19</v>
      </c>
      <c r="J11" s="14" t="s">
        <v>1</v>
      </c>
      <c r="L11" s="28"/>
    </row>
    <row r="12" spans="2:46" s="1" customFormat="1" ht="12" customHeight="1">
      <c r="B12" s="28"/>
      <c r="D12" s="23" t="s">
        <v>20</v>
      </c>
      <c r="F12" s="14" t="s">
        <v>21</v>
      </c>
      <c r="I12" s="82" t="s">
        <v>22</v>
      </c>
      <c r="J12" s="44" t="str">
        <f>'Rekapitulace stavby'!AN8</f>
        <v>21. 11. 2018</v>
      </c>
      <c r="L12" s="28"/>
    </row>
    <row r="13" spans="2:46" s="1" customFormat="1" ht="10.9" customHeight="1">
      <c r="B13" s="28"/>
      <c r="I13" s="81"/>
      <c r="L13" s="28"/>
    </row>
    <row r="14" spans="2:46" s="1" customFormat="1" ht="12" customHeight="1">
      <c r="B14" s="28"/>
      <c r="D14" s="23" t="s">
        <v>24</v>
      </c>
      <c r="I14" s="82" t="s">
        <v>25</v>
      </c>
      <c r="J14" s="14" t="s">
        <v>1</v>
      </c>
      <c r="L14" s="28"/>
    </row>
    <row r="15" spans="2:46" s="1" customFormat="1" ht="18" customHeight="1">
      <c r="B15" s="28"/>
      <c r="E15" s="14" t="s">
        <v>26</v>
      </c>
      <c r="I15" s="82" t="s">
        <v>27</v>
      </c>
      <c r="J15" s="14" t="s">
        <v>1</v>
      </c>
      <c r="L15" s="28"/>
    </row>
    <row r="16" spans="2:46" s="1" customFormat="1" ht="6.95" customHeight="1">
      <c r="B16" s="28"/>
      <c r="I16" s="81"/>
      <c r="L16" s="28"/>
    </row>
    <row r="17" spans="2:12" s="1" customFormat="1" ht="12" customHeight="1">
      <c r="B17" s="28"/>
      <c r="D17" s="23" t="s">
        <v>28</v>
      </c>
      <c r="I17" s="82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6" t="str">
        <f>'Rekapitulace stavby'!E14</f>
        <v>Vyplň údaj</v>
      </c>
      <c r="F18" s="198"/>
      <c r="G18" s="198"/>
      <c r="H18" s="198"/>
      <c r="I18" s="82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81"/>
      <c r="L19" s="28"/>
    </row>
    <row r="20" spans="2:12" s="1" customFormat="1" ht="12" customHeight="1">
      <c r="B20" s="28"/>
      <c r="D20" s="23" t="s">
        <v>30</v>
      </c>
      <c r="I20" s="82" t="s">
        <v>25</v>
      </c>
      <c r="J20" s="14" t="s">
        <v>1</v>
      </c>
      <c r="L20" s="28"/>
    </row>
    <row r="21" spans="2:12" s="1" customFormat="1" ht="18" customHeight="1">
      <c r="B21" s="28"/>
      <c r="E21" s="14" t="s">
        <v>31</v>
      </c>
      <c r="I21" s="82" t="s">
        <v>27</v>
      </c>
      <c r="J21" s="14" t="s">
        <v>1</v>
      </c>
      <c r="L21" s="28"/>
    </row>
    <row r="22" spans="2:12" s="1" customFormat="1" ht="6.95" customHeight="1">
      <c r="B22" s="28"/>
      <c r="I22" s="81"/>
      <c r="L22" s="28"/>
    </row>
    <row r="23" spans="2:12" s="1" customFormat="1" ht="12" customHeight="1">
      <c r="B23" s="28"/>
      <c r="D23" s="23" t="s">
        <v>33</v>
      </c>
      <c r="I23" s="82" t="s">
        <v>25</v>
      </c>
      <c r="J23" s="14" t="s">
        <v>1</v>
      </c>
      <c r="L23" s="28"/>
    </row>
    <row r="24" spans="2:12" s="1" customFormat="1" ht="18" customHeight="1">
      <c r="B24" s="28"/>
      <c r="E24" s="14" t="s">
        <v>31</v>
      </c>
      <c r="I24" s="82" t="s">
        <v>27</v>
      </c>
      <c r="J24" s="14" t="s">
        <v>1</v>
      </c>
      <c r="L24" s="28"/>
    </row>
    <row r="25" spans="2:12" s="1" customFormat="1" ht="6.95" customHeight="1">
      <c r="B25" s="28"/>
      <c r="I25" s="81"/>
      <c r="L25" s="28"/>
    </row>
    <row r="26" spans="2:12" s="1" customFormat="1" ht="12" customHeight="1">
      <c r="B26" s="28"/>
      <c r="D26" s="23" t="s">
        <v>34</v>
      </c>
      <c r="I26" s="81"/>
      <c r="L26" s="28"/>
    </row>
    <row r="27" spans="2:12" s="6" customFormat="1" ht="16.5" customHeight="1">
      <c r="B27" s="83"/>
      <c r="E27" s="202" t="s">
        <v>1</v>
      </c>
      <c r="F27" s="202"/>
      <c r="G27" s="202"/>
      <c r="H27" s="202"/>
      <c r="I27" s="84"/>
      <c r="L27" s="83"/>
    </row>
    <row r="28" spans="2:12" s="1" customFormat="1" ht="6.95" customHeight="1">
      <c r="B28" s="28"/>
      <c r="I28" s="81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5"/>
      <c r="J29" s="45"/>
      <c r="K29" s="45"/>
      <c r="L29" s="28"/>
    </row>
    <row r="30" spans="2:12" s="1" customFormat="1" ht="25.35" customHeight="1">
      <c r="B30" s="28"/>
      <c r="D30" s="86" t="s">
        <v>35</v>
      </c>
      <c r="I30" s="81"/>
      <c r="J30" s="57">
        <f>ROUND(J91,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5"/>
      <c r="J31" s="45"/>
      <c r="K31" s="45"/>
      <c r="L31" s="28"/>
    </row>
    <row r="32" spans="2:12" s="1" customFormat="1" ht="14.45" customHeight="1">
      <c r="B32" s="28"/>
      <c r="F32" s="31" t="s">
        <v>37</v>
      </c>
      <c r="I32" s="87" t="s">
        <v>36</v>
      </c>
      <c r="J32" s="31" t="s">
        <v>38</v>
      </c>
      <c r="L32" s="28"/>
    </row>
    <row r="33" spans="2:12" s="1" customFormat="1" ht="14.45" customHeight="1">
      <c r="B33" s="28"/>
      <c r="D33" s="23" t="s">
        <v>39</v>
      </c>
      <c r="E33" s="23" t="s">
        <v>40</v>
      </c>
      <c r="F33" s="88">
        <f>ROUND((SUM(BE91:BE191)),  2)</f>
        <v>0</v>
      </c>
      <c r="I33" s="89">
        <v>0.21</v>
      </c>
      <c r="J33" s="88">
        <f>ROUND(((SUM(BE91:BE191))*I33),  2)</f>
        <v>0</v>
      </c>
      <c r="L33" s="28"/>
    </row>
    <row r="34" spans="2:12" s="1" customFormat="1" ht="14.45" customHeight="1">
      <c r="B34" s="28"/>
      <c r="E34" s="23" t="s">
        <v>41</v>
      </c>
      <c r="F34" s="88">
        <f>ROUND((SUM(BF91:BF191)),  2)</f>
        <v>0</v>
      </c>
      <c r="I34" s="89">
        <v>0.15</v>
      </c>
      <c r="J34" s="88">
        <f>ROUND(((SUM(BF91:BF191))*I34),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8">
        <f>ROUND((SUM(BG91:BG191)),  2)</f>
        <v>0</v>
      </c>
      <c r="I35" s="89">
        <v>0.21</v>
      </c>
      <c r="J35" s="88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8">
        <f>ROUND((SUM(BH91:BH191)),  2)</f>
        <v>0</v>
      </c>
      <c r="I36" s="89">
        <v>0.15</v>
      </c>
      <c r="J36" s="88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8">
        <f>ROUND((SUM(BI91:BI191)),  2)</f>
        <v>0</v>
      </c>
      <c r="I37" s="89">
        <v>0</v>
      </c>
      <c r="J37" s="88">
        <f>0</f>
        <v>0</v>
      </c>
      <c r="L37" s="28"/>
    </row>
    <row r="38" spans="2:12" s="1" customFormat="1" ht="6.95" customHeight="1">
      <c r="B38" s="28"/>
      <c r="I38" s="81"/>
      <c r="L38" s="28"/>
    </row>
    <row r="39" spans="2:12" s="1" customFormat="1" ht="25.35" customHeight="1">
      <c r="B39" s="28"/>
      <c r="C39" s="90"/>
      <c r="D39" s="91" t="s">
        <v>45</v>
      </c>
      <c r="E39" s="48"/>
      <c r="F39" s="48"/>
      <c r="G39" s="92" t="s">
        <v>46</v>
      </c>
      <c r="H39" s="93" t="s">
        <v>47</v>
      </c>
      <c r="I39" s="94"/>
      <c r="J39" s="95">
        <f>SUM(J30:J37)</f>
        <v>0</v>
      </c>
      <c r="K39" s="96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7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8"/>
      <c r="J44" s="40"/>
      <c r="K44" s="40"/>
      <c r="L44" s="28"/>
    </row>
    <row r="45" spans="2:12" s="1" customFormat="1" ht="24.95" customHeight="1">
      <c r="B45" s="28"/>
      <c r="C45" s="18" t="s">
        <v>86</v>
      </c>
      <c r="I45" s="81"/>
      <c r="L45" s="28"/>
    </row>
    <row r="46" spans="2:12" s="1" customFormat="1" ht="6.95" customHeight="1">
      <c r="B46" s="28"/>
      <c r="I46" s="81"/>
      <c r="L46" s="28"/>
    </row>
    <row r="47" spans="2:12" s="1" customFormat="1" ht="12" customHeight="1">
      <c r="B47" s="28"/>
      <c r="C47" s="23" t="s">
        <v>16</v>
      </c>
      <c r="I47" s="81"/>
      <c r="L47" s="28"/>
    </row>
    <row r="48" spans="2:12" s="1" customFormat="1" ht="16.5" customHeight="1">
      <c r="B48" s="28"/>
      <c r="E48" s="215" t="str">
        <f>E7</f>
        <v>SOŠ a SOU Lanškroun - úprava podhledu ve sportoní hale a osvětlení haly</v>
      </c>
      <c r="F48" s="192"/>
      <c r="G48" s="192"/>
      <c r="H48" s="192"/>
      <c r="I48" s="81"/>
      <c r="L48" s="28"/>
    </row>
    <row r="49" spans="2:47" s="1" customFormat="1" ht="12" customHeight="1">
      <c r="B49" s="28"/>
      <c r="C49" s="23" t="s">
        <v>84</v>
      </c>
      <c r="I49" s="81"/>
      <c r="L49" s="28"/>
    </row>
    <row r="50" spans="2:47" s="1" customFormat="1" ht="16.5" customHeight="1">
      <c r="B50" s="28"/>
      <c r="E50" s="195" t="str">
        <f>E9</f>
        <v>01 - Stavební část</v>
      </c>
      <c r="F50" s="194"/>
      <c r="G50" s="194"/>
      <c r="H50" s="194"/>
      <c r="I50" s="81"/>
      <c r="L50" s="28"/>
    </row>
    <row r="51" spans="2:47" s="1" customFormat="1" ht="6.95" customHeight="1">
      <c r="B51" s="28"/>
      <c r="I51" s="81"/>
      <c r="L51" s="28"/>
    </row>
    <row r="52" spans="2:47" s="1" customFormat="1" ht="12" customHeight="1">
      <c r="B52" s="28"/>
      <c r="C52" s="23" t="s">
        <v>20</v>
      </c>
      <c r="F52" s="14" t="str">
        <f>F12</f>
        <v>Lanškroun</v>
      </c>
      <c r="I52" s="82" t="s">
        <v>22</v>
      </c>
      <c r="J52" s="44" t="str">
        <f>IF(J12="","",J12)</f>
        <v>21. 11. 2018</v>
      </c>
      <c r="L52" s="28"/>
    </row>
    <row r="53" spans="2:47" s="1" customFormat="1" ht="6.95" customHeight="1">
      <c r="B53" s="28"/>
      <c r="I53" s="81"/>
      <c r="L53" s="28"/>
    </row>
    <row r="54" spans="2:47" s="1" customFormat="1" ht="13.7" customHeight="1">
      <c r="B54" s="28"/>
      <c r="C54" s="23" t="s">
        <v>24</v>
      </c>
      <c r="F54" s="14" t="str">
        <f>E15</f>
        <v>Pardubický kraj, Komenského nám. 125, Pardubice</v>
      </c>
      <c r="I54" s="82" t="s">
        <v>30</v>
      </c>
      <c r="J54" s="26" t="str">
        <f>E21</f>
        <v>PRODIN a.s.</v>
      </c>
      <c r="L54" s="28"/>
    </row>
    <row r="55" spans="2:47" s="1" customFormat="1" ht="13.7" customHeight="1">
      <c r="B55" s="28"/>
      <c r="C55" s="23" t="s">
        <v>28</v>
      </c>
      <c r="F55" s="14" t="str">
        <f>IF(E18="","",E18)</f>
        <v>Vyplň údaj</v>
      </c>
      <c r="I55" s="82" t="s">
        <v>33</v>
      </c>
      <c r="J55" s="26" t="str">
        <f>E24</f>
        <v>PRODIN a.s.</v>
      </c>
      <c r="L55" s="28"/>
    </row>
    <row r="56" spans="2:47" s="1" customFormat="1" ht="10.35" customHeight="1">
      <c r="B56" s="28"/>
      <c r="I56" s="81"/>
      <c r="L56" s="28"/>
    </row>
    <row r="57" spans="2:47" s="1" customFormat="1" ht="29.25" customHeight="1">
      <c r="B57" s="28"/>
      <c r="C57" s="99" t="s">
        <v>87</v>
      </c>
      <c r="D57" s="90"/>
      <c r="E57" s="90"/>
      <c r="F57" s="90"/>
      <c r="G57" s="90"/>
      <c r="H57" s="90"/>
      <c r="I57" s="100"/>
      <c r="J57" s="101" t="s">
        <v>88</v>
      </c>
      <c r="K57" s="90"/>
      <c r="L57" s="28"/>
    </row>
    <row r="58" spans="2:47" s="1" customFormat="1" ht="10.35" customHeight="1">
      <c r="B58" s="28"/>
      <c r="I58" s="81"/>
      <c r="L58" s="28"/>
    </row>
    <row r="59" spans="2:47" s="1" customFormat="1" ht="22.9" customHeight="1">
      <c r="B59" s="28"/>
      <c r="C59" s="102" t="s">
        <v>89</v>
      </c>
      <c r="I59" s="81"/>
      <c r="J59" s="57">
        <f>J91</f>
        <v>0</v>
      </c>
      <c r="L59" s="28"/>
      <c r="AU59" s="14" t="s">
        <v>90</v>
      </c>
    </row>
    <row r="60" spans="2:47" s="7" customFormat="1" ht="24.95" customHeight="1">
      <c r="B60" s="103"/>
      <c r="D60" s="104" t="s">
        <v>91</v>
      </c>
      <c r="E60" s="105"/>
      <c r="F60" s="105"/>
      <c r="G60" s="105"/>
      <c r="H60" s="105"/>
      <c r="I60" s="106"/>
      <c r="J60" s="107">
        <f>J92</f>
        <v>0</v>
      </c>
      <c r="L60" s="103"/>
    </row>
    <row r="61" spans="2:47" s="8" customFormat="1" ht="19.899999999999999" customHeight="1">
      <c r="B61" s="108"/>
      <c r="D61" s="109" t="s">
        <v>92</v>
      </c>
      <c r="E61" s="110"/>
      <c r="F61" s="110"/>
      <c r="G61" s="110"/>
      <c r="H61" s="110"/>
      <c r="I61" s="111"/>
      <c r="J61" s="112">
        <f>J93</f>
        <v>0</v>
      </c>
      <c r="L61" s="108"/>
    </row>
    <row r="62" spans="2:47" s="8" customFormat="1" ht="19.899999999999999" customHeight="1">
      <c r="B62" s="108"/>
      <c r="D62" s="109" t="s">
        <v>93</v>
      </c>
      <c r="E62" s="110"/>
      <c r="F62" s="110"/>
      <c r="G62" s="110"/>
      <c r="H62" s="110"/>
      <c r="I62" s="111"/>
      <c r="J62" s="112">
        <f>J98</f>
        <v>0</v>
      </c>
      <c r="L62" s="108"/>
    </row>
    <row r="63" spans="2:47" s="8" customFormat="1" ht="19.899999999999999" customHeight="1">
      <c r="B63" s="108"/>
      <c r="D63" s="109" t="s">
        <v>94</v>
      </c>
      <c r="E63" s="110"/>
      <c r="F63" s="110"/>
      <c r="G63" s="110"/>
      <c r="H63" s="110"/>
      <c r="I63" s="111"/>
      <c r="J63" s="112">
        <f>J110</f>
        <v>0</v>
      </c>
      <c r="L63" s="108"/>
    </row>
    <row r="64" spans="2:47" s="7" customFormat="1" ht="24.95" customHeight="1">
      <c r="B64" s="103"/>
      <c r="D64" s="104" t="s">
        <v>95</v>
      </c>
      <c r="E64" s="105"/>
      <c r="F64" s="105"/>
      <c r="G64" s="105"/>
      <c r="H64" s="105"/>
      <c r="I64" s="106"/>
      <c r="J64" s="107">
        <f>J116</f>
        <v>0</v>
      </c>
      <c r="L64" s="103"/>
    </row>
    <row r="65" spans="2:12" s="8" customFormat="1" ht="19.899999999999999" customHeight="1">
      <c r="B65" s="108"/>
      <c r="D65" s="109" t="s">
        <v>96</v>
      </c>
      <c r="E65" s="110"/>
      <c r="F65" s="110"/>
      <c r="G65" s="110"/>
      <c r="H65" s="110"/>
      <c r="I65" s="111"/>
      <c r="J65" s="112">
        <f>J117</f>
        <v>0</v>
      </c>
      <c r="L65" s="108"/>
    </row>
    <row r="66" spans="2:12" s="8" customFormat="1" ht="19.899999999999999" customHeight="1">
      <c r="B66" s="108"/>
      <c r="D66" s="109" t="s">
        <v>97</v>
      </c>
      <c r="E66" s="110"/>
      <c r="F66" s="110"/>
      <c r="G66" s="110"/>
      <c r="H66" s="110"/>
      <c r="I66" s="111"/>
      <c r="J66" s="112">
        <f>J124</f>
        <v>0</v>
      </c>
      <c r="L66" s="108"/>
    </row>
    <row r="67" spans="2:12" s="8" customFormat="1" ht="19.899999999999999" customHeight="1">
      <c r="B67" s="108"/>
      <c r="D67" s="109" t="s">
        <v>98</v>
      </c>
      <c r="E67" s="110"/>
      <c r="F67" s="110"/>
      <c r="G67" s="110"/>
      <c r="H67" s="110"/>
      <c r="I67" s="111"/>
      <c r="J67" s="112">
        <f>J170</f>
        <v>0</v>
      </c>
      <c r="L67" s="108"/>
    </row>
    <row r="68" spans="2:12" s="8" customFormat="1" ht="19.899999999999999" customHeight="1">
      <c r="B68" s="108"/>
      <c r="D68" s="109" t="s">
        <v>99</v>
      </c>
      <c r="E68" s="110"/>
      <c r="F68" s="110"/>
      <c r="G68" s="110"/>
      <c r="H68" s="110"/>
      <c r="I68" s="111"/>
      <c r="J68" s="112">
        <f>J174</f>
        <v>0</v>
      </c>
      <c r="L68" s="108"/>
    </row>
    <row r="69" spans="2:12" s="8" customFormat="1" ht="19.899999999999999" customHeight="1">
      <c r="B69" s="108"/>
      <c r="D69" s="109" t="s">
        <v>100</v>
      </c>
      <c r="E69" s="110"/>
      <c r="F69" s="110"/>
      <c r="G69" s="110"/>
      <c r="H69" s="110"/>
      <c r="I69" s="111"/>
      <c r="J69" s="112">
        <f>J184</f>
        <v>0</v>
      </c>
      <c r="L69" s="108"/>
    </row>
    <row r="70" spans="2:12" s="7" customFormat="1" ht="24.95" customHeight="1">
      <c r="B70" s="103"/>
      <c r="D70" s="104" t="s">
        <v>101</v>
      </c>
      <c r="E70" s="105"/>
      <c r="F70" s="105"/>
      <c r="G70" s="105"/>
      <c r="H70" s="105"/>
      <c r="I70" s="106"/>
      <c r="J70" s="107">
        <f>J189</f>
        <v>0</v>
      </c>
      <c r="L70" s="103"/>
    </row>
    <row r="71" spans="2:12" s="8" customFormat="1" ht="19.899999999999999" customHeight="1">
      <c r="B71" s="108"/>
      <c r="D71" s="109" t="s">
        <v>102</v>
      </c>
      <c r="E71" s="110"/>
      <c r="F71" s="110"/>
      <c r="G71" s="110"/>
      <c r="H71" s="110"/>
      <c r="I71" s="111"/>
      <c r="J71" s="112">
        <f>J190</f>
        <v>0</v>
      </c>
      <c r="L71" s="108"/>
    </row>
    <row r="72" spans="2:12" s="1" customFormat="1" ht="21.75" customHeight="1">
      <c r="B72" s="28"/>
      <c r="I72" s="81"/>
      <c r="L72" s="28"/>
    </row>
    <row r="73" spans="2:12" s="1" customFormat="1" ht="6.95" customHeight="1">
      <c r="B73" s="37"/>
      <c r="C73" s="38"/>
      <c r="D73" s="38"/>
      <c r="E73" s="38"/>
      <c r="F73" s="38"/>
      <c r="G73" s="38"/>
      <c r="H73" s="38"/>
      <c r="I73" s="97"/>
      <c r="J73" s="38"/>
      <c r="K73" s="38"/>
      <c r="L73" s="28"/>
    </row>
    <row r="77" spans="2:12" s="1" customFormat="1" ht="6.95" customHeight="1">
      <c r="B77" s="39"/>
      <c r="C77" s="40"/>
      <c r="D77" s="40"/>
      <c r="E77" s="40"/>
      <c r="F77" s="40"/>
      <c r="G77" s="40"/>
      <c r="H77" s="40"/>
      <c r="I77" s="98"/>
      <c r="J77" s="40"/>
      <c r="K77" s="40"/>
      <c r="L77" s="28"/>
    </row>
    <row r="78" spans="2:12" s="1" customFormat="1" ht="24.95" customHeight="1">
      <c r="B78" s="28"/>
      <c r="C78" s="18" t="s">
        <v>103</v>
      </c>
      <c r="I78" s="81"/>
      <c r="L78" s="28"/>
    </row>
    <row r="79" spans="2:12" s="1" customFormat="1" ht="6.95" customHeight="1">
      <c r="B79" s="28"/>
      <c r="I79" s="81"/>
      <c r="L79" s="28"/>
    </row>
    <row r="80" spans="2:12" s="1" customFormat="1" ht="12" customHeight="1">
      <c r="B80" s="28"/>
      <c r="C80" s="23" t="s">
        <v>16</v>
      </c>
      <c r="I80" s="81"/>
      <c r="L80" s="28"/>
    </row>
    <row r="81" spans="2:65" s="1" customFormat="1" ht="16.5" customHeight="1">
      <c r="B81" s="28"/>
      <c r="E81" s="215" t="str">
        <f>E7</f>
        <v>SOŠ a SOU Lanškroun - úprava podhledu ve sportoní hale a osvětlení haly</v>
      </c>
      <c r="F81" s="192"/>
      <c r="G81" s="192"/>
      <c r="H81" s="192"/>
      <c r="I81" s="81"/>
      <c r="L81" s="28"/>
    </row>
    <row r="82" spans="2:65" s="1" customFormat="1" ht="12" customHeight="1">
      <c r="B82" s="28"/>
      <c r="C82" s="23" t="s">
        <v>84</v>
      </c>
      <c r="I82" s="81"/>
      <c r="L82" s="28"/>
    </row>
    <row r="83" spans="2:65" s="1" customFormat="1" ht="16.5" customHeight="1">
      <c r="B83" s="28"/>
      <c r="E83" s="195" t="str">
        <f>E9</f>
        <v>01 - Stavební část</v>
      </c>
      <c r="F83" s="194"/>
      <c r="G83" s="194"/>
      <c r="H83" s="194"/>
      <c r="I83" s="81"/>
      <c r="L83" s="28"/>
    </row>
    <row r="84" spans="2:65" s="1" customFormat="1" ht="6.95" customHeight="1">
      <c r="B84" s="28"/>
      <c r="I84" s="81"/>
      <c r="L84" s="28"/>
    </row>
    <row r="85" spans="2:65" s="1" customFormat="1" ht="12" customHeight="1">
      <c r="B85" s="28"/>
      <c r="C85" s="23" t="s">
        <v>20</v>
      </c>
      <c r="F85" s="14" t="str">
        <f>F12</f>
        <v>Lanškroun</v>
      </c>
      <c r="I85" s="82" t="s">
        <v>22</v>
      </c>
      <c r="J85" s="44" t="str">
        <f>IF(J12="","",J12)</f>
        <v>21. 11. 2018</v>
      </c>
      <c r="L85" s="28"/>
    </row>
    <row r="86" spans="2:65" s="1" customFormat="1" ht="6.95" customHeight="1">
      <c r="B86" s="28"/>
      <c r="I86" s="81"/>
      <c r="L86" s="28"/>
    </row>
    <row r="87" spans="2:65" s="1" customFormat="1" ht="13.7" customHeight="1">
      <c r="B87" s="28"/>
      <c r="C87" s="23" t="s">
        <v>24</v>
      </c>
      <c r="F87" s="14" t="str">
        <f>E15</f>
        <v>Pardubický kraj, Komenského nám. 125, Pardubice</v>
      </c>
      <c r="I87" s="82" t="s">
        <v>30</v>
      </c>
      <c r="J87" s="26" t="str">
        <f>E21</f>
        <v>PRODIN a.s.</v>
      </c>
      <c r="L87" s="28"/>
    </row>
    <row r="88" spans="2:65" s="1" customFormat="1" ht="13.7" customHeight="1">
      <c r="B88" s="28"/>
      <c r="C88" s="23" t="s">
        <v>28</v>
      </c>
      <c r="F88" s="14" t="str">
        <f>IF(E18="","",E18)</f>
        <v>Vyplň údaj</v>
      </c>
      <c r="I88" s="82" t="s">
        <v>33</v>
      </c>
      <c r="J88" s="26" t="str">
        <f>E24</f>
        <v>PRODIN a.s.</v>
      </c>
      <c r="L88" s="28"/>
    </row>
    <row r="89" spans="2:65" s="1" customFormat="1" ht="10.35" customHeight="1">
      <c r="B89" s="28"/>
      <c r="I89" s="81"/>
      <c r="L89" s="28"/>
    </row>
    <row r="90" spans="2:65" s="9" customFormat="1" ht="29.25" customHeight="1">
      <c r="B90" s="113"/>
      <c r="C90" s="114" t="s">
        <v>104</v>
      </c>
      <c r="D90" s="115" t="s">
        <v>54</v>
      </c>
      <c r="E90" s="115" t="s">
        <v>50</v>
      </c>
      <c r="F90" s="115" t="s">
        <v>51</v>
      </c>
      <c r="G90" s="115" t="s">
        <v>105</v>
      </c>
      <c r="H90" s="115" t="s">
        <v>106</v>
      </c>
      <c r="I90" s="116" t="s">
        <v>107</v>
      </c>
      <c r="J90" s="115" t="s">
        <v>88</v>
      </c>
      <c r="K90" s="117" t="s">
        <v>108</v>
      </c>
      <c r="L90" s="113"/>
      <c r="M90" s="50" t="s">
        <v>1</v>
      </c>
      <c r="N90" s="51" t="s">
        <v>39</v>
      </c>
      <c r="O90" s="51" t="s">
        <v>109</v>
      </c>
      <c r="P90" s="51" t="s">
        <v>110</v>
      </c>
      <c r="Q90" s="51" t="s">
        <v>111</v>
      </c>
      <c r="R90" s="51" t="s">
        <v>112</v>
      </c>
      <c r="S90" s="51" t="s">
        <v>113</v>
      </c>
      <c r="T90" s="52" t="s">
        <v>114</v>
      </c>
    </row>
    <row r="91" spans="2:65" s="1" customFormat="1" ht="22.9" customHeight="1">
      <c r="B91" s="28"/>
      <c r="C91" s="55" t="s">
        <v>115</v>
      </c>
      <c r="I91" s="81"/>
      <c r="J91" s="118">
        <f>BK91</f>
        <v>0</v>
      </c>
      <c r="L91" s="28"/>
      <c r="M91" s="53"/>
      <c r="N91" s="45"/>
      <c r="O91" s="45"/>
      <c r="P91" s="119">
        <f>P92+P116+P189</f>
        <v>0</v>
      </c>
      <c r="Q91" s="45"/>
      <c r="R91" s="119">
        <f>R92+R116+R189</f>
        <v>30.666969339999998</v>
      </c>
      <c r="S91" s="45"/>
      <c r="T91" s="120">
        <f>T92+T116+T189</f>
        <v>9.1119599999999998</v>
      </c>
      <c r="AT91" s="14" t="s">
        <v>68</v>
      </c>
      <c r="AU91" s="14" t="s">
        <v>90</v>
      </c>
      <c r="BK91" s="121">
        <f>BK92+BK116+BK189</f>
        <v>0</v>
      </c>
    </row>
    <row r="92" spans="2:65" s="10" customFormat="1" ht="25.9" customHeight="1">
      <c r="B92" s="122"/>
      <c r="D92" s="123" t="s">
        <v>68</v>
      </c>
      <c r="E92" s="124" t="s">
        <v>116</v>
      </c>
      <c r="F92" s="124" t="s">
        <v>117</v>
      </c>
      <c r="I92" s="125"/>
      <c r="J92" s="126">
        <f>BK92</f>
        <v>0</v>
      </c>
      <c r="L92" s="122"/>
      <c r="M92" s="127"/>
      <c r="P92" s="128">
        <f>P93+P98+P110</f>
        <v>0</v>
      </c>
      <c r="R92" s="128">
        <f>R93+R98+R110</f>
        <v>2.1051731999999999</v>
      </c>
      <c r="T92" s="129">
        <f>T93+T98+T110</f>
        <v>3.7966500000000001</v>
      </c>
      <c r="AR92" s="123" t="s">
        <v>77</v>
      </c>
      <c r="AT92" s="130" t="s">
        <v>68</v>
      </c>
      <c r="AU92" s="130" t="s">
        <v>69</v>
      </c>
      <c r="AY92" s="123" t="s">
        <v>118</v>
      </c>
      <c r="BK92" s="131">
        <f>BK93+BK98+BK110</f>
        <v>0</v>
      </c>
    </row>
    <row r="93" spans="2:65" s="10" customFormat="1" ht="22.9" customHeight="1">
      <c r="B93" s="122"/>
      <c r="D93" s="123" t="s">
        <v>68</v>
      </c>
      <c r="E93" s="132" t="s">
        <v>119</v>
      </c>
      <c r="F93" s="132" t="s">
        <v>120</v>
      </c>
      <c r="I93" s="125"/>
      <c r="J93" s="133">
        <f>BK93</f>
        <v>0</v>
      </c>
      <c r="L93" s="122"/>
      <c r="M93" s="127"/>
      <c r="P93" s="128">
        <f>SUM(P94:P97)</f>
        <v>0</v>
      </c>
      <c r="R93" s="128">
        <f>SUM(R94:R97)</f>
        <v>2.0747999999999998</v>
      </c>
      <c r="T93" s="129">
        <f>SUM(T94:T97)</f>
        <v>0</v>
      </c>
      <c r="AR93" s="123" t="s">
        <v>77</v>
      </c>
      <c r="AT93" s="130" t="s">
        <v>68</v>
      </c>
      <c r="AU93" s="130" t="s">
        <v>77</v>
      </c>
      <c r="AY93" s="123" t="s">
        <v>118</v>
      </c>
      <c r="BK93" s="131">
        <f>SUM(BK94:BK97)</f>
        <v>0</v>
      </c>
    </row>
    <row r="94" spans="2:65" s="1" customFormat="1" ht="16.5" customHeight="1">
      <c r="B94" s="28"/>
      <c r="C94" s="134" t="s">
        <v>77</v>
      </c>
      <c r="D94" s="134" t="s">
        <v>121</v>
      </c>
      <c r="E94" s="135" t="s">
        <v>122</v>
      </c>
      <c r="F94" s="136" t="s">
        <v>123</v>
      </c>
      <c r="G94" s="137" t="s">
        <v>124</v>
      </c>
      <c r="H94" s="138">
        <v>399</v>
      </c>
      <c r="I94" s="139"/>
      <c r="J94" s="140">
        <f>ROUND(I94*H94,2)</f>
        <v>0</v>
      </c>
      <c r="K94" s="136" t="s">
        <v>125</v>
      </c>
      <c r="L94" s="28"/>
      <c r="M94" s="141" t="s">
        <v>1</v>
      </c>
      <c r="N94" s="142" t="s">
        <v>40</v>
      </c>
      <c r="P94" s="143">
        <f>O94*H94</f>
        <v>0</v>
      </c>
      <c r="Q94" s="143">
        <v>5.1999999999999998E-3</v>
      </c>
      <c r="R94" s="143">
        <f>Q94*H94</f>
        <v>2.0747999999999998</v>
      </c>
      <c r="S94" s="143">
        <v>0</v>
      </c>
      <c r="T94" s="144">
        <f>S94*H94</f>
        <v>0</v>
      </c>
      <c r="AR94" s="14" t="s">
        <v>126</v>
      </c>
      <c r="AT94" s="14" t="s">
        <v>121</v>
      </c>
      <c r="AU94" s="14" t="s">
        <v>79</v>
      </c>
      <c r="AY94" s="14" t="s">
        <v>118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4" t="s">
        <v>77</v>
      </c>
      <c r="BK94" s="145">
        <f>ROUND(I94*H94,2)</f>
        <v>0</v>
      </c>
      <c r="BL94" s="14" t="s">
        <v>126</v>
      </c>
      <c r="BM94" s="14" t="s">
        <v>127</v>
      </c>
    </row>
    <row r="95" spans="2:65" s="11" customFormat="1" ht="11.25">
      <c r="B95" s="146"/>
      <c r="D95" s="147" t="s">
        <v>128</v>
      </c>
      <c r="E95" s="148" t="s">
        <v>1</v>
      </c>
      <c r="F95" s="149" t="s">
        <v>129</v>
      </c>
      <c r="H95" s="150">
        <v>399</v>
      </c>
      <c r="I95" s="151"/>
      <c r="L95" s="146"/>
      <c r="M95" s="152"/>
      <c r="T95" s="153"/>
      <c r="AT95" s="148" t="s">
        <v>128</v>
      </c>
      <c r="AU95" s="148" t="s">
        <v>79</v>
      </c>
      <c r="AV95" s="11" t="s">
        <v>79</v>
      </c>
      <c r="AW95" s="11" t="s">
        <v>32</v>
      </c>
      <c r="AX95" s="11" t="s">
        <v>77</v>
      </c>
      <c r="AY95" s="148" t="s">
        <v>118</v>
      </c>
    </row>
    <row r="96" spans="2:65" s="1" customFormat="1" ht="16.5" customHeight="1">
      <c r="B96" s="28"/>
      <c r="C96" s="134" t="s">
        <v>79</v>
      </c>
      <c r="D96" s="134" t="s">
        <v>121</v>
      </c>
      <c r="E96" s="135" t="s">
        <v>130</v>
      </c>
      <c r="F96" s="136" t="s">
        <v>131</v>
      </c>
      <c r="G96" s="137" t="s">
        <v>124</v>
      </c>
      <c r="H96" s="138">
        <v>759.33</v>
      </c>
      <c r="I96" s="139"/>
      <c r="J96" s="140">
        <f>ROUND(I96*H96,2)</f>
        <v>0</v>
      </c>
      <c r="K96" s="136" t="s">
        <v>125</v>
      </c>
      <c r="L96" s="28"/>
      <c r="M96" s="141" t="s">
        <v>1</v>
      </c>
      <c r="N96" s="142" t="s">
        <v>40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" t="s">
        <v>126</v>
      </c>
      <c r="AT96" s="14" t="s">
        <v>121</v>
      </c>
      <c r="AU96" s="14" t="s">
        <v>79</v>
      </c>
      <c r="AY96" s="14" t="s">
        <v>118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4" t="s">
        <v>77</v>
      </c>
      <c r="BK96" s="145">
        <f>ROUND(I96*H96,2)</f>
        <v>0</v>
      </c>
      <c r="BL96" s="14" t="s">
        <v>126</v>
      </c>
      <c r="BM96" s="14" t="s">
        <v>132</v>
      </c>
    </row>
    <row r="97" spans="2:65" s="11" customFormat="1" ht="11.25">
      <c r="B97" s="146"/>
      <c r="D97" s="147" t="s">
        <v>128</v>
      </c>
      <c r="E97" s="148" t="s">
        <v>1</v>
      </c>
      <c r="F97" s="149" t="s">
        <v>133</v>
      </c>
      <c r="H97" s="150">
        <v>759.33</v>
      </c>
      <c r="I97" s="151"/>
      <c r="L97" s="146"/>
      <c r="M97" s="152"/>
      <c r="T97" s="153"/>
      <c r="AT97" s="148" t="s">
        <v>128</v>
      </c>
      <c r="AU97" s="148" t="s">
        <v>79</v>
      </c>
      <c r="AV97" s="11" t="s">
        <v>79</v>
      </c>
      <c r="AW97" s="11" t="s">
        <v>32</v>
      </c>
      <c r="AX97" s="11" t="s">
        <v>77</v>
      </c>
      <c r="AY97" s="148" t="s">
        <v>118</v>
      </c>
    </row>
    <row r="98" spans="2:65" s="10" customFormat="1" ht="22.9" customHeight="1">
      <c r="B98" s="122"/>
      <c r="D98" s="123" t="s">
        <v>68</v>
      </c>
      <c r="E98" s="132" t="s">
        <v>134</v>
      </c>
      <c r="F98" s="132" t="s">
        <v>135</v>
      </c>
      <c r="I98" s="125"/>
      <c r="J98" s="133">
        <f>BK98</f>
        <v>0</v>
      </c>
      <c r="L98" s="122"/>
      <c r="M98" s="127"/>
      <c r="P98" s="128">
        <f>SUM(P99:P109)</f>
        <v>0</v>
      </c>
      <c r="R98" s="128">
        <f>SUM(R99:R109)</f>
        <v>3.0373200000000003E-2</v>
      </c>
      <c r="T98" s="129">
        <f>SUM(T99:T109)</f>
        <v>3.7966500000000001</v>
      </c>
      <c r="AR98" s="123" t="s">
        <v>77</v>
      </c>
      <c r="AT98" s="130" t="s">
        <v>68</v>
      </c>
      <c r="AU98" s="130" t="s">
        <v>77</v>
      </c>
      <c r="AY98" s="123" t="s">
        <v>118</v>
      </c>
      <c r="BK98" s="131">
        <f>SUM(BK99:BK109)</f>
        <v>0</v>
      </c>
    </row>
    <row r="99" spans="2:65" s="1" customFormat="1" ht="16.5" customHeight="1">
      <c r="B99" s="28"/>
      <c r="C99" s="134" t="s">
        <v>136</v>
      </c>
      <c r="D99" s="134" t="s">
        <v>121</v>
      </c>
      <c r="E99" s="135" t="s">
        <v>137</v>
      </c>
      <c r="F99" s="136" t="s">
        <v>138</v>
      </c>
      <c r="G99" s="137" t="s">
        <v>139</v>
      </c>
      <c r="H99" s="138">
        <v>4725.5</v>
      </c>
      <c r="I99" s="139"/>
      <c r="J99" s="140">
        <f>ROUND(I99*H99,2)</f>
        <v>0</v>
      </c>
      <c r="K99" s="136" t="s">
        <v>125</v>
      </c>
      <c r="L99" s="28"/>
      <c r="M99" s="141" t="s">
        <v>1</v>
      </c>
      <c r="N99" s="142" t="s">
        <v>40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" t="s">
        <v>126</v>
      </c>
      <c r="AT99" s="14" t="s">
        <v>121</v>
      </c>
      <c r="AU99" s="14" t="s">
        <v>79</v>
      </c>
      <c r="AY99" s="14" t="s">
        <v>118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4" t="s">
        <v>77</v>
      </c>
      <c r="BK99" s="145">
        <f>ROUND(I99*H99,2)</f>
        <v>0</v>
      </c>
      <c r="BL99" s="14" t="s">
        <v>126</v>
      </c>
      <c r="BM99" s="14" t="s">
        <v>140</v>
      </c>
    </row>
    <row r="100" spans="2:65" s="11" customFormat="1" ht="11.25">
      <c r="B100" s="146"/>
      <c r="D100" s="147" t="s">
        <v>128</v>
      </c>
      <c r="E100" s="148" t="s">
        <v>1</v>
      </c>
      <c r="F100" s="149" t="s">
        <v>141</v>
      </c>
      <c r="H100" s="150">
        <v>4725.5</v>
      </c>
      <c r="I100" s="151"/>
      <c r="L100" s="146"/>
      <c r="M100" s="152"/>
      <c r="T100" s="153"/>
      <c r="AT100" s="148" t="s">
        <v>128</v>
      </c>
      <c r="AU100" s="148" t="s">
        <v>79</v>
      </c>
      <c r="AV100" s="11" t="s">
        <v>79</v>
      </c>
      <c r="AW100" s="11" t="s">
        <v>32</v>
      </c>
      <c r="AX100" s="11" t="s">
        <v>77</v>
      </c>
      <c r="AY100" s="148" t="s">
        <v>118</v>
      </c>
    </row>
    <row r="101" spans="2:65" s="1" customFormat="1" ht="16.5" customHeight="1">
      <c r="B101" s="28"/>
      <c r="C101" s="134" t="s">
        <v>126</v>
      </c>
      <c r="D101" s="134" t="s">
        <v>121</v>
      </c>
      <c r="E101" s="135" t="s">
        <v>142</v>
      </c>
      <c r="F101" s="136" t="s">
        <v>143</v>
      </c>
      <c r="G101" s="137" t="s">
        <v>139</v>
      </c>
      <c r="H101" s="138">
        <v>212647.5</v>
      </c>
      <c r="I101" s="139"/>
      <c r="J101" s="140">
        <f>ROUND(I101*H101,2)</f>
        <v>0</v>
      </c>
      <c r="K101" s="136" t="s">
        <v>125</v>
      </c>
      <c r="L101" s="28"/>
      <c r="M101" s="141" t="s">
        <v>1</v>
      </c>
      <c r="N101" s="142" t="s">
        <v>40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" t="s">
        <v>126</v>
      </c>
      <c r="AT101" s="14" t="s">
        <v>121</v>
      </c>
      <c r="AU101" s="14" t="s">
        <v>79</v>
      </c>
      <c r="AY101" s="14" t="s">
        <v>118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4" t="s">
        <v>77</v>
      </c>
      <c r="BK101" s="145">
        <f>ROUND(I101*H101,2)</f>
        <v>0</v>
      </c>
      <c r="BL101" s="14" t="s">
        <v>126</v>
      </c>
      <c r="BM101" s="14" t="s">
        <v>144</v>
      </c>
    </row>
    <row r="102" spans="2:65" s="11" customFormat="1" ht="11.25">
      <c r="B102" s="146"/>
      <c r="D102" s="147" t="s">
        <v>128</v>
      </c>
      <c r="E102" s="148" t="s">
        <v>1</v>
      </c>
      <c r="F102" s="149" t="s">
        <v>141</v>
      </c>
      <c r="H102" s="150">
        <v>4725.5</v>
      </c>
      <c r="I102" s="151"/>
      <c r="L102" s="146"/>
      <c r="M102" s="152"/>
      <c r="T102" s="153"/>
      <c r="AT102" s="148" t="s">
        <v>128</v>
      </c>
      <c r="AU102" s="148" t="s">
        <v>79</v>
      </c>
      <c r="AV102" s="11" t="s">
        <v>79</v>
      </c>
      <c r="AW102" s="11" t="s">
        <v>32</v>
      </c>
      <c r="AX102" s="11" t="s">
        <v>77</v>
      </c>
      <c r="AY102" s="148" t="s">
        <v>118</v>
      </c>
    </row>
    <row r="103" spans="2:65" s="11" customFormat="1" ht="11.25">
      <c r="B103" s="146"/>
      <c r="D103" s="147" t="s">
        <v>128</v>
      </c>
      <c r="F103" s="149" t="s">
        <v>145</v>
      </c>
      <c r="H103" s="150">
        <v>212647.5</v>
      </c>
      <c r="I103" s="151"/>
      <c r="L103" s="146"/>
      <c r="M103" s="152"/>
      <c r="T103" s="153"/>
      <c r="AT103" s="148" t="s">
        <v>128</v>
      </c>
      <c r="AU103" s="148" t="s">
        <v>79</v>
      </c>
      <c r="AV103" s="11" t="s">
        <v>79</v>
      </c>
      <c r="AW103" s="11" t="s">
        <v>4</v>
      </c>
      <c r="AX103" s="11" t="s">
        <v>77</v>
      </c>
      <c r="AY103" s="148" t="s">
        <v>118</v>
      </c>
    </row>
    <row r="104" spans="2:65" s="1" customFormat="1" ht="16.5" customHeight="1">
      <c r="B104" s="28"/>
      <c r="C104" s="134" t="s">
        <v>146</v>
      </c>
      <c r="D104" s="134" t="s">
        <v>121</v>
      </c>
      <c r="E104" s="135" t="s">
        <v>147</v>
      </c>
      <c r="F104" s="136" t="s">
        <v>148</v>
      </c>
      <c r="G104" s="137" t="s">
        <v>139</v>
      </c>
      <c r="H104" s="138">
        <v>4725.5</v>
      </c>
      <c r="I104" s="139"/>
      <c r="J104" s="140">
        <f>ROUND(I104*H104,2)</f>
        <v>0</v>
      </c>
      <c r="K104" s="136" t="s">
        <v>125</v>
      </c>
      <c r="L104" s="28"/>
      <c r="M104" s="141" t="s">
        <v>1</v>
      </c>
      <c r="N104" s="142" t="s">
        <v>40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" t="s">
        <v>126</v>
      </c>
      <c r="AT104" s="14" t="s">
        <v>121</v>
      </c>
      <c r="AU104" s="14" t="s">
        <v>79</v>
      </c>
      <c r="AY104" s="14" t="s">
        <v>118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4" t="s">
        <v>77</v>
      </c>
      <c r="BK104" s="145">
        <f>ROUND(I104*H104,2)</f>
        <v>0</v>
      </c>
      <c r="BL104" s="14" t="s">
        <v>126</v>
      </c>
      <c r="BM104" s="14" t="s">
        <v>149</v>
      </c>
    </row>
    <row r="105" spans="2:65" s="11" customFormat="1" ht="11.25">
      <c r="B105" s="146"/>
      <c r="D105" s="147" t="s">
        <v>128</v>
      </c>
      <c r="E105" s="148" t="s">
        <v>1</v>
      </c>
      <c r="F105" s="149" t="s">
        <v>141</v>
      </c>
      <c r="H105" s="150">
        <v>4725.5</v>
      </c>
      <c r="I105" s="151"/>
      <c r="L105" s="146"/>
      <c r="M105" s="152"/>
      <c r="T105" s="153"/>
      <c r="AT105" s="148" t="s">
        <v>128</v>
      </c>
      <c r="AU105" s="148" t="s">
        <v>79</v>
      </c>
      <c r="AV105" s="11" t="s">
        <v>79</v>
      </c>
      <c r="AW105" s="11" t="s">
        <v>32</v>
      </c>
      <c r="AX105" s="11" t="s">
        <v>77</v>
      </c>
      <c r="AY105" s="148" t="s">
        <v>118</v>
      </c>
    </row>
    <row r="106" spans="2:65" s="1" customFormat="1" ht="16.5" customHeight="1">
      <c r="B106" s="28"/>
      <c r="C106" s="134" t="s">
        <v>119</v>
      </c>
      <c r="D106" s="134" t="s">
        <v>121</v>
      </c>
      <c r="E106" s="135" t="s">
        <v>150</v>
      </c>
      <c r="F106" s="136" t="s">
        <v>151</v>
      </c>
      <c r="G106" s="137" t="s">
        <v>124</v>
      </c>
      <c r="H106" s="138">
        <v>759.33</v>
      </c>
      <c r="I106" s="139"/>
      <c r="J106" s="140">
        <f>ROUND(I106*H106,2)</f>
        <v>0</v>
      </c>
      <c r="K106" s="136" t="s">
        <v>125</v>
      </c>
      <c r="L106" s="28"/>
      <c r="M106" s="141" t="s">
        <v>1</v>
      </c>
      <c r="N106" s="142" t="s">
        <v>40</v>
      </c>
      <c r="P106" s="143">
        <f>O106*H106</f>
        <v>0</v>
      </c>
      <c r="Q106" s="143">
        <v>4.0000000000000003E-5</v>
      </c>
      <c r="R106" s="143">
        <f>Q106*H106</f>
        <v>3.0373200000000003E-2</v>
      </c>
      <c r="S106" s="143">
        <v>0</v>
      </c>
      <c r="T106" s="144">
        <f>S106*H106</f>
        <v>0</v>
      </c>
      <c r="AR106" s="14" t="s">
        <v>126</v>
      </c>
      <c r="AT106" s="14" t="s">
        <v>121</v>
      </c>
      <c r="AU106" s="14" t="s">
        <v>79</v>
      </c>
      <c r="AY106" s="14" t="s">
        <v>118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4" t="s">
        <v>77</v>
      </c>
      <c r="BK106" s="145">
        <f>ROUND(I106*H106,2)</f>
        <v>0</v>
      </c>
      <c r="BL106" s="14" t="s">
        <v>126</v>
      </c>
      <c r="BM106" s="14" t="s">
        <v>152</v>
      </c>
    </row>
    <row r="107" spans="2:65" s="11" customFormat="1" ht="11.25">
      <c r="B107" s="146"/>
      <c r="D107" s="147" t="s">
        <v>128</v>
      </c>
      <c r="E107" s="148" t="s">
        <v>1</v>
      </c>
      <c r="F107" s="149" t="s">
        <v>133</v>
      </c>
      <c r="H107" s="150">
        <v>759.33</v>
      </c>
      <c r="I107" s="151"/>
      <c r="L107" s="146"/>
      <c r="M107" s="152"/>
      <c r="T107" s="153"/>
      <c r="AT107" s="148" t="s">
        <v>128</v>
      </c>
      <c r="AU107" s="148" t="s">
        <v>79</v>
      </c>
      <c r="AV107" s="11" t="s">
        <v>79</v>
      </c>
      <c r="AW107" s="11" t="s">
        <v>32</v>
      </c>
      <c r="AX107" s="11" t="s">
        <v>77</v>
      </c>
      <c r="AY107" s="148" t="s">
        <v>118</v>
      </c>
    </row>
    <row r="108" spans="2:65" s="1" customFormat="1" ht="16.5" customHeight="1">
      <c r="B108" s="28"/>
      <c r="C108" s="134" t="s">
        <v>153</v>
      </c>
      <c r="D108" s="134" t="s">
        <v>121</v>
      </c>
      <c r="E108" s="135" t="s">
        <v>154</v>
      </c>
      <c r="F108" s="136" t="s">
        <v>155</v>
      </c>
      <c r="G108" s="137" t="s">
        <v>124</v>
      </c>
      <c r="H108" s="138">
        <v>759.33</v>
      </c>
      <c r="I108" s="139"/>
      <c r="J108" s="140">
        <f>ROUND(I108*H108,2)</f>
        <v>0</v>
      </c>
      <c r="K108" s="136" t="s">
        <v>1</v>
      </c>
      <c r="L108" s="28"/>
      <c r="M108" s="141" t="s">
        <v>1</v>
      </c>
      <c r="N108" s="142" t="s">
        <v>40</v>
      </c>
      <c r="P108" s="143">
        <f>O108*H108</f>
        <v>0</v>
      </c>
      <c r="Q108" s="143">
        <v>0</v>
      </c>
      <c r="R108" s="143">
        <f>Q108*H108</f>
        <v>0</v>
      </c>
      <c r="S108" s="143">
        <v>5.0000000000000001E-3</v>
      </c>
      <c r="T108" s="144">
        <f>S108*H108</f>
        <v>3.7966500000000001</v>
      </c>
      <c r="AR108" s="14" t="s">
        <v>126</v>
      </c>
      <c r="AT108" s="14" t="s">
        <v>121</v>
      </c>
      <c r="AU108" s="14" t="s">
        <v>79</v>
      </c>
      <c r="AY108" s="14" t="s">
        <v>118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4" t="s">
        <v>77</v>
      </c>
      <c r="BK108" s="145">
        <f>ROUND(I108*H108,2)</f>
        <v>0</v>
      </c>
      <c r="BL108" s="14" t="s">
        <v>126</v>
      </c>
      <c r="BM108" s="14" t="s">
        <v>156</v>
      </c>
    </row>
    <row r="109" spans="2:65" s="11" customFormat="1" ht="11.25">
      <c r="B109" s="146"/>
      <c r="D109" s="147" t="s">
        <v>128</v>
      </c>
      <c r="E109" s="148" t="s">
        <v>1</v>
      </c>
      <c r="F109" s="149" t="s">
        <v>133</v>
      </c>
      <c r="H109" s="150">
        <v>759.33</v>
      </c>
      <c r="I109" s="151"/>
      <c r="L109" s="146"/>
      <c r="M109" s="152"/>
      <c r="T109" s="153"/>
      <c r="AT109" s="148" t="s">
        <v>128</v>
      </c>
      <c r="AU109" s="148" t="s">
        <v>79</v>
      </c>
      <c r="AV109" s="11" t="s">
        <v>79</v>
      </c>
      <c r="AW109" s="11" t="s">
        <v>32</v>
      </c>
      <c r="AX109" s="11" t="s">
        <v>77</v>
      </c>
      <c r="AY109" s="148" t="s">
        <v>118</v>
      </c>
    </row>
    <row r="110" spans="2:65" s="10" customFormat="1" ht="22.9" customHeight="1">
      <c r="B110" s="122"/>
      <c r="D110" s="123" t="s">
        <v>68</v>
      </c>
      <c r="E110" s="132" t="s">
        <v>157</v>
      </c>
      <c r="F110" s="132" t="s">
        <v>158</v>
      </c>
      <c r="I110" s="125"/>
      <c r="J110" s="133">
        <f>BK110</f>
        <v>0</v>
      </c>
      <c r="L110" s="122"/>
      <c r="M110" s="127"/>
      <c r="P110" s="128">
        <f>SUM(P111:P115)</f>
        <v>0</v>
      </c>
      <c r="R110" s="128">
        <f>SUM(R111:R115)</f>
        <v>0</v>
      </c>
      <c r="T110" s="129">
        <f>SUM(T111:T115)</f>
        <v>0</v>
      </c>
      <c r="AR110" s="123" t="s">
        <v>77</v>
      </c>
      <c r="AT110" s="130" t="s">
        <v>68</v>
      </c>
      <c r="AU110" s="130" t="s">
        <v>77</v>
      </c>
      <c r="AY110" s="123" t="s">
        <v>118</v>
      </c>
      <c r="BK110" s="131">
        <f>SUM(BK111:BK115)</f>
        <v>0</v>
      </c>
    </row>
    <row r="111" spans="2:65" s="1" customFormat="1" ht="16.5" customHeight="1">
      <c r="B111" s="28"/>
      <c r="C111" s="134" t="s">
        <v>159</v>
      </c>
      <c r="D111" s="134" t="s">
        <v>121</v>
      </c>
      <c r="E111" s="135" t="s">
        <v>160</v>
      </c>
      <c r="F111" s="136" t="s">
        <v>161</v>
      </c>
      <c r="G111" s="137" t="s">
        <v>162</v>
      </c>
      <c r="H111" s="138">
        <v>9.1120000000000001</v>
      </c>
      <c r="I111" s="139"/>
      <c r="J111" s="140">
        <f>ROUND(I111*H111,2)</f>
        <v>0</v>
      </c>
      <c r="K111" s="136" t="s">
        <v>125</v>
      </c>
      <c r="L111" s="28"/>
      <c r="M111" s="141" t="s">
        <v>1</v>
      </c>
      <c r="N111" s="142" t="s">
        <v>40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" t="s">
        <v>126</v>
      </c>
      <c r="AT111" s="14" t="s">
        <v>121</v>
      </c>
      <c r="AU111" s="14" t="s">
        <v>79</v>
      </c>
      <c r="AY111" s="14" t="s">
        <v>118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4" t="s">
        <v>77</v>
      </c>
      <c r="BK111" s="145">
        <f>ROUND(I111*H111,2)</f>
        <v>0</v>
      </c>
      <c r="BL111" s="14" t="s">
        <v>126</v>
      </c>
      <c r="BM111" s="14" t="s">
        <v>163</v>
      </c>
    </row>
    <row r="112" spans="2:65" s="1" customFormat="1" ht="16.5" customHeight="1">
      <c r="B112" s="28"/>
      <c r="C112" s="134" t="s">
        <v>134</v>
      </c>
      <c r="D112" s="134" t="s">
        <v>121</v>
      </c>
      <c r="E112" s="135" t="s">
        <v>164</v>
      </c>
      <c r="F112" s="136" t="s">
        <v>165</v>
      </c>
      <c r="G112" s="137" t="s">
        <v>162</v>
      </c>
      <c r="H112" s="138">
        <v>9.1120000000000001</v>
      </c>
      <c r="I112" s="139"/>
      <c r="J112" s="140">
        <f>ROUND(I112*H112,2)</f>
        <v>0</v>
      </c>
      <c r="K112" s="136" t="s">
        <v>125</v>
      </c>
      <c r="L112" s="28"/>
      <c r="M112" s="141" t="s">
        <v>1</v>
      </c>
      <c r="N112" s="142" t="s">
        <v>40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" t="s">
        <v>126</v>
      </c>
      <c r="AT112" s="14" t="s">
        <v>121</v>
      </c>
      <c r="AU112" s="14" t="s">
        <v>79</v>
      </c>
      <c r="AY112" s="14" t="s">
        <v>118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4" t="s">
        <v>77</v>
      </c>
      <c r="BK112" s="145">
        <f>ROUND(I112*H112,2)</f>
        <v>0</v>
      </c>
      <c r="BL112" s="14" t="s">
        <v>126</v>
      </c>
      <c r="BM112" s="14" t="s">
        <v>166</v>
      </c>
    </row>
    <row r="113" spans="2:65" s="1" customFormat="1" ht="16.5" customHeight="1">
      <c r="B113" s="28"/>
      <c r="C113" s="134" t="s">
        <v>167</v>
      </c>
      <c r="D113" s="134" t="s">
        <v>121</v>
      </c>
      <c r="E113" s="135" t="s">
        <v>168</v>
      </c>
      <c r="F113" s="136" t="s">
        <v>169</v>
      </c>
      <c r="G113" s="137" t="s">
        <v>162</v>
      </c>
      <c r="H113" s="138">
        <v>182.24</v>
      </c>
      <c r="I113" s="139"/>
      <c r="J113" s="140">
        <f>ROUND(I113*H113,2)</f>
        <v>0</v>
      </c>
      <c r="K113" s="136" t="s">
        <v>125</v>
      </c>
      <c r="L113" s="28"/>
      <c r="M113" s="141" t="s">
        <v>1</v>
      </c>
      <c r="N113" s="142" t="s">
        <v>40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" t="s">
        <v>126</v>
      </c>
      <c r="AT113" s="14" t="s">
        <v>121</v>
      </c>
      <c r="AU113" s="14" t="s">
        <v>79</v>
      </c>
      <c r="AY113" s="14" t="s">
        <v>118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4" t="s">
        <v>77</v>
      </c>
      <c r="BK113" s="145">
        <f>ROUND(I113*H113,2)</f>
        <v>0</v>
      </c>
      <c r="BL113" s="14" t="s">
        <v>126</v>
      </c>
      <c r="BM113" s="14" t="s">
        <v>170</v>
      </c>
    </row>
    <row r="114" spans="2:65" s="11" customFormat="1" ht="11.25">
      <c r="B114" s="146"/>
      <c r="D114" s="147" t="s">
        <v>128</v>
      </c>
      <c r="F114" s="149" t="s">
        <v>171</v>
      </c>
      <c r="H114" s="150">
        <v>182.24</v>
      </c>
      <c r="I114" s="151"/>
      <c r="L114" s="146"/>
      <c r="M114" s="152"/>
      <c r="T114" s="153"/>
      <c r="AT114" s="148" t="s">
        <v>128</v>
      </c>
      <c r="AU114" s="148" t="s">
        <v>79</v>
      </c>
      <c r="AV114" s="11" t="s">
        <v>79</v>
      </c>
      <c r="AW114" s="11" t="s">
        <v>4</v>
      </c>
      <c r="AX114" s="11" t="s">
        <v>77</v>
      </c>
      <c r="AY114" s="148" t="s">
        <v>118</v>
      </c>
    </row>
    <row r="115" spans="2:65" s="1" customFormat="1" ht="16.5" customHeight="1">
      <c r="B115" s="28"/>
      <c r="C115" s="134" t="s">
        <v>172</v>
      </c>
      <c r="D115" s="134" t="s">
        <v>121</v>
      </c>
      <c r="E115" s="135" t="s">
        <v>173</v>
      </c>
      <c r="F115" s="136" t="s">
        <v>174</v>
      </c>
      <c r="G115" s="137" t="s">
        <v>162</v>
      </c>
      <c r="H115" s="138">
        <v>9.1120000000000001</v>
      </c>
      <c r="I115" s="139"/>
      <c r="J115" s="140">
        <f>ROUND(I115*H115,2)</f>
        <v>0</v>
      </c>
      <c r="K115" s="136" t="s">
        <v>125</v>
      </c>
      <c r="L115" s="28"/>
      <c r="M115" s="141" t="s">
        <v>1</v>
      </c>
      <c r="N115" s="142" t="s">
        <v>40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" t="s">
        <v>126</v>
      </c>
      <c r="AT115" s="14" t="s">
        <v>121</v>
      </c>
      <c r="AU115" s="14" t="s">
        <v>79</v>
      </c>
      <c r="AY115" s="14" t="s">
        <v>118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4" t="s">
        <v>77</v>
      </c>
      <c r="BK115" s="145">
        <f>ROUND(I115*H115,2)</f>
        <v>0</v>
      </c>
      <c r="BL115" s="14" t="s">
        <v>126</v>
      </c>
      <c r="BM115" s="14" t="s">
        <v>175</v>
      </c>
    </row>
    <row r="116" spans="2:65" s="10" customFormat="1" ht="25.9" customHeight="1">
      <c r="B116" s="122"/>
      <c r="D116" s="123" t="s">
        <v>68</v>
      </c>
      <c r="E116" s="124" t="s">
        <v>176</v>
      </c>
      <c r="F116" s="124" t="s">
        <v>177</v>
      </c>
      <c r="I116" s="125"/>
      <c r="J116" s="126">
        <f>BK116</f>
        <v>0</v>
      </c>
      <c r="L116" s="122"/>
      <c r="M116" s="127"/>
      <c r="P116" s="128">
        <f>P117+P124+P170+P174+P184</f>
        <v>0</v>
      </c>
      <c r="R116" s="128">
        <f>R117+R124+R170+R174+R184</f>
        <v>28.561796139999998</v>
      </c>
      <c r="T116" s="129">
        <f>T117+T124+T170+T174+T184</f>
        <v>5.3153100000000002</v>
      </c>
      <c r="AR116" s="123" t="s">
        <v>79</v>
      </c>
      <c r="AT116" s="130" t="s">
        <v>68</v>
      </c>
      <c r="AU116" s="130" t="s">
        <v>69</v>
      </c>
      <c r="AY116" s="123" t="s">
        <v>118</v>
      </c>
      <c r="BK116" s="131">
        <f>BK117+BK124+BK170+BK174+BK184</f>
        <v>0</v>
      </c>
    </row>
    <row r="117" spans="2:65" s="10" customFormat="1" ht="22.9" customHeight="1">
      <c r="B117" s="122"/>
      <c r="D117" s="123" t="s">
        <v>68</v>
      </c>
      <c r="E117" s="132" t="s">
        <v>178</v>
      </c>
      <c r="F117" s="132" t="s">
        <v>179</v>
      </c>
      <c r="I117" s="125"/>
      <c r="J117" s="133">
        <f>BK117</f>
        <v>0</v>
      </c>
      <c r="L117" s="122"/>
      <c r="M117" s="127"/>
      <c r="P117" s="128">
        <f>SUM(P118:P123)</f>
        <v>0</v>
      </c>
      <c r="R117" s="128">
        <f>SUM(R118:R123)</f>
        <v>6.08744</v>
      </c>
      <c r="T117" s="129">
        <f>SUM(T118:T123)</f>
        <v>0</v>
      </c>
      <c r="AR117" s="123" t="s">
        <v>79</v>
      </c>
      <c r="AT117" s="130" t="s">
        <v>68</v>
      </c>
      <c r="AU117" s="130" t="s">
        <v>77</v>
      </c>
      <c r="AY117" s="123" t="s">
        <v>118</v>
      </c>
      <c r="BK117" s="131">
        <f>SUM(BK118:BK123)</f>
        <v>0</v>
      </c>
    </row>
    <row r="118" spans="2:65" s="1" customFormat="1" ht="16.5" customHeight="1">
      <c r="B118" s="28"/>
      <c r="C118" s="134" t="s">
        <v>180</v>
      </c>
      <c r="D118" s="134" t="s">
        <v>121</v>
      </c>
      <c r="E118" s="135" t="s">
        <v>181</v>
      </c>
      <c r="F118" s="136" t="s">
        <v>182</v>
      </c>
      <c r="G118" s="137" t="s">
        <v>124</v>
      </c>
      <c r="H118" s="138">
        <v>2282.79</v>
      </c>
      <c r="I118" s="139"/>
      <c r="J118" s="140">
        <f>ROUND(I118*H118,2)</f>
        <v>0</v>
      </c>
      <c r="K118" s="136" t="s">
        <v>125</v>
      </c>
      <c r="L118" s="28"/>
      <c r="M118" s="141" t="s">
        <v>1</v>
      </c>
      <c r="N118" s="142" t="s">
        <v>40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" t="s">
        <v>183</v>
      </c>
      <c r="AT118" s="14" t="s">
        <v>121</v>
      </c>
      <c r="AU118" s="14" t="s">
        <v>79</v>
      </c>
      <c r="AY118" s="14" t="s">
        <v>118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4" t="s">
        <v>77</v>
      </c>
      <c r="BK118" s="145">
        <f>ROUND(I118*H118,2)</f>
        <v>0</v>
      </c>
      <c r="BL118" s="14" t="s">
        <v>183</v>
      </c>
      <c r="BM118" s="14" t="s">
        <v>184</v>
      </c>
    </row>
    <row r="119" spans="2:65" s="1" customFormat="1" ht="22.5" customHeight="1">
      <c r="B119" s="28"/>
      <c r="C119" s="154" t="s">
        <v>185</v>
      </c>
      <c r="D119" s="154" t="s">
        <v>186</v>
      </c>
      <c r="E119" s="155" t="s">
        <v>187</v>
      </c>
      <c r="F119" s="156" t="s">
        <v>188</v>
      </c>
      <c r="G119" s="157" t="s">
        <v>124</v>
      </c>
      <c r="H119" s="158">
        <v>760.93</v>
      </c>
      <c r="I119" s="159"/>
      <c r="J119" s="160">
        <f>ROUND(I119*H119,2)</f>
        <v>0</v>
      </c>
      <c r="K119" s="156" t="s">
        <v>1</v>
      </c>
      <c r="L119" s="161"/>
      <c r="M119" s="162" t="s">
        <v>1</v>
      </c>
      <c r="N119" s="163" t="s">
        <v>40</v>
      </c>
      <c r="P119" s="143">
        <f>O119*H119</f>
        <v>0</v>
      </c>
      <c r="Q119" s="143">
        <v>4.0000000000000001E-3</v>
      </c>
      <c r="R119" s="143">
        <f>Q119*H119</f>
        <v>3.04372</v>
      </c>
      <c r="S119" s="143">
        <v>0</v>
      </c>
      <c r="T119" s="144">
        <f>S119*H119</f>
        <v>0</v>
      </c>
      <c r="AR119" s="14" t="s">
        <v>189</v>
      </c>
      <c r="AT119" s="14" t="s">
        <v>186</v>
      </c>
      <c r="AU119" s="14" t="s">
        <v>79</v>
      </c>
      <c r="AY119" s="14" t="s">
        <v>118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4" t="s">
        <v>77</v>
      </c>
      <c r="BK119" s="145">
        <f>ROUND(I119*H119,2)</f>
        <v>0</v>
      </c>
      <c r="BL119" s="14" t="s">
        <v>183</v>
      </c>
      <c r="BM119" s="14" t="s">
        <v>190</v>
      </c>
    </row>
    <row r="120" spans="2:65" s="11" customFormat="1" ht="11.25">
      <c r="B120" s="146"/>
      <c r="D120" s="147" t="s">
        <v>128</v>
      </c>
      <c r="E120" s="148" t="s">
        <v>1</v>
      </c>
      <c r="F120" s="149" t="s">
        <v>191</v>
      </c>
      <c r="H120" s="150">
        <v>760.93</v>
      </c>
      <c r="I120" s="151"/>
      <c r="L120" s="146"/>
      <c r="M120" s="152"/>
      <c r="T120" s="153"/>
      <c r="AT120" s="148" t="s">
        <v>128</v>
      </c>
      <c r="AU120" s="148" t="s">
        <v>79</v>
      </c>
      <c r="AV120" s="11" t="s">
        <v>79</v>
      </c>
      <c r="AW120" s="11" t="s">
        <v>32</v>
      </c>
      <c r="AX120" s="11" t="s">
        <v>77</v>
      </c>
      <c r="AY120" s="148" t="s">
        <v>118</v>
      </c>
    </row>
    <row r="121" spans="2:65" s="1" customFormat="1" ht="22.5" customHeight="1">
      <c r="B121" s="28"/>
      <c r="C121" s="154" t="s">
        <v>192</v>
      </c>
      <c r="D121" s="154" t="s">
        <v>186</v>
      </c>
      <c r="E121" s="155" t="s">
        <v>193</v>
      </c>
      <c r="F121" s="156" t="s">
        <v>194</v>
      </c>
      <c r="G121" s="157" t="s">
        <v>124</v>
      </c>
      <c r="H121" s="158">
        <v>1521.86</v>
      </c>
      <c r="I121" s="159"/>
      <c r="J121" s="160">
        <f>ROUND(I121*H121,2)</f>
        <v>0</v>
      </c>
      <c r="K121" s="156" t="s">
        <v>1</v>
      </c>
      <c r="L121" s="161"/>
      <c r="M121" s="162" t="s">
        <v>1</v>
      </c>
      <c r="N121" s="163" t="s">
        <v>40</v>
      </c>
      <c r="P121" s="143">
        <f>O121*H121</f>
        <v>0</v>
      </c>
      <c r="Q121" s="143">
        <v>2E-3</v>
      </c>
      <c r="R121" s="143">
        <f>Q121*H121</f>
        <v>3.04372</v>
      </c>
      <c r="S121" s="143">
        <v>0</v>
      </c>
      <c r="T121" s="144">
        <f>S121*H121</f>
        <v>0</v>
      </c>
      <c r="AR121" s="14" t="s">
        <v>189</v>
      </c>
      <c r="AT121" s="14" t="s">
        <v>186</v>
      </c>
      <c r="AU121" s="14" t="s">
        <v>79</v>
      </c>
      <c r="AY121" s="14" t="s">
        <v>118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4" t="s">
        <v>77</v>
      </c>
      <c r="BK121" s="145">
        <f>ROUND(I121*H121,2)</f>
        <v>0</v>
      </c>
      <c r="BL121" s="14" t="s">
        <v>183</v>
      </c>
      <c r="BM121" s="14" t="s">
        <v>195</v>
      </c>
    </row>
    <row r="122" spans="2:65" s="11" customFormat="1" ht="11.25">
      <c r="B122" s="146"/>
      <c r="D122" s="147" t="s">
        <v>128</v>
      </c>
      <c r="E122" s="148" t="s">
        <v>1</v>
      </c>
      <c r="F122" s="149" t="s">
        <v>196</v>
      </c>
      <c r="H122" s="150">
        <v>1521.86</v>
      </c>
      <c r="I122" s="151"/>
      <c r="L122" s="146"/>
      <c r="M122" s="152"/>
      <c r="T122" s="153"/>
      <c r="AT122" s="148" t="s">
        <v>128</v>
      </c>
      <c r="AU122" s="148" t="s">
        <v>79</v>
      </c>
      <c r="AV122" s="11" t="s">
        <v>79</v>
      </c>
      <c r="AW122" s="11" t="s">
        <v>32</v>
      </c>
      <c r="AX122" s="11" t="s">
        <v>77</v>
      </c>
      <c r="AY122" s="148" t="s">
        <v>118</v>
      </c>
    </row>
    <row r="123" spans="2:65" s="1" customFormat="1" ht="16.5" customHeight="1">
      <c r="B123" s="28"/>
      <c r="C123" s="134" t="s">
        <v>8</v>
      </c>
      <c r="D123" s="134" t="s">
        <v>121</v>
      </c>
      <c r="E123" s="135" t="s">
        <v>197</v>
      </c>
      <c r="F123" s="136" t="s">
        <v>198</v>
      </c>
      <c r="G123" s="137" t="s">
        <v>162</v>
      </c>
      <c r="H123" s="138">
        <v>6.0869999999999997</v>
      </c>
      <c r="I123" s="139"/>
      <c r="J123" s="140">
        <f>ROUND(I123*H123,2)</f>
        <v>0</v>
      </c>
      <c r="K123" s="136" t="s">
        <v>125</v>
      </c>
      <c r="L123" s="28"/>
      <c r="M123" s="141" t="s">
        <v>1</v>
      </c>
      <c r="N123" s="142" t="s">
        <v>40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" t="s">
        <v>183</v>
      </c>
      <c r="AT123" s="14" t="s">
        <v>121</v>
      </c>
      <c r="AU123" s="14" t="s">
        <v>79</v>
      </c>
      <c r="AY123" s="14" t="s">
        <v>118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4" t="s">
        <v>77</v>
      </c>
      <c r="BK123" s="145">
        <f>ROUND(I123*H123,2)</f>
        <v>0</v>
      </c>
      <c r="BL123" s="14" t="s">
        <v>183</v>
      </c>
      <c r="BM123" s="14" t="s">
        <v>199</v>
      </c>
    </row>
    <row r="124" spans="2:65" s="10" customFormat="1" ht="22.9" customHeight="1">
      <c r="B124" s="122"/>
      <c r="D124" s="123" t="s">
        <v>68</v>
      </c>
      <c r="E124" s="132" t="s">
        <v>200</v>
      </c>
      <c r="F124" s="132" t="s">
        <v>201</v>
      </c>
      <c r="I124" s="125"/>
      <c r="J124" s="133">
        <f>BK124</f>
        <v>0</v>
      </c>
      <c r="L124" s="122"/>
      <c r="M124" s="127"/>
      <c r="P124" s="128">
        <f>SUM(P125:P169)</f>
        <v>0</v>
      </c>
      <c r="R124" s="128">
        <f>SUM(R125:R169)</f>
        <v>16.389806140000001</v>
      </c>
      <c r="T124" s="129">
        <f>SUM(T125:T169)</f>
        <v>0</v>
      </c>
      <c r="AR124" s="123" t="s">
        <v>79</v>
      </c>
      <c r="AT124" s="130" t="s">
        <v>68</v>
      </c>
      <c r="AU124" s="130" t="s">
        <v>77</v>
      </c>
      <c r="AY124" s="123" t="s">
        <v>118</v>
      </c>
      <c r="BK124" s="131">
        <f>SUM(BK125:BK169)</f>
        <v>0</v>
      </c>
    </row>
    <row r="125" spans="2:65" s="1" customFormat="1" ht="16.5" customHeight="1">
      <c r="B125" s="28"/>
      <c r="C125" s="134" t="s">
        <v>183</v>
      </c>
      <c r="D125" s="134" t="s">
        <v>121</v>
      </c>
      <c r="E125" s="135" t="s">
        <v>202</v>
      </c>
      <c r="F125" s="136" t="s">
        <v>203</v>
      </c>
      <c r="G125" s="137" t="s">
        <v>124</v>
      </c>
      <c r="H125" s="138">
        <v>104.64</v>
      </c>
      <c r="I125" s="139"/>
      <c r="J125" s="140">
        <f>ROUND(I125*H125,2)</f>
        <v>0</v>
      </c>
      <c r="K125" s="136" t="s">
        <v>125</v>
      </c>
      <c r="L125" s="28"/>
      <c r="M125" s="141" t="s">
        <v>1</v>
      </c>
      <c r="N125" s="142" t="s">
        <v>40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" t="s">
        <v>183</v>
      </c>
      <c r="AT125" s="14" t="s">
        <v>121</v>
      </c>
      <c r="AU125" s="14" t="s">
        <v>79</v>
      </c>
      <c r="AY125" s="14" t="s">
        <v>118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4" t="s">
        <v>77</v>
      </c>
      <c r="BK125" s="145">
        <f>ROUND(I125*H125,2)</f>
        <v>0</v>
      </c>
      <c r="BL125" s="14" t="s">
        <v>183</v>
      </c>
      <c r="BM125" s="14" t="s">
        <v>204</v>
      </c>
    </row>
    <row r="126" spans="2:65" s="11" customFormat="1" ht="11.25">
      <c r="B126" s="146"/>
      <c r="D126" s="147" t="s">
        <v>128</v>
      </c>
      <c r="E126" s="148" t="s">
        <v>1</v>
      </c>
      <c r="F126" s="149" t="s">
        <v>205</v>
      </c>
      <c r="H126" s="150">
        <v>104.64</v>
      </c>
      <c r="I126" s="151"/>
      <c r="L126" s="146"/>
      <c r="M126" s="152"/>
      <c r="T126" s="153"/>
      <c r="AT126" s="148" t="s">
        <v>128</v>
      </c>
      <c r="AU126" s="148" t="s">
        <v>79</v>
      </c>
      <c r="AV126" s="11" t="s">
        <v>79</v>
      </c>
      <c r="AW126" s="11" t="s">
        <v>32</v>
      </c>
      <c r="AX126" s="11" t="s">
        <v>77</v>
      </c>
      <c r="AY126" s="148" t="s">
        <v>118</v>
      </c>
    </row>
    <row r="127" spans="2:65" s="1" customFormat="1" ht="16.5" customHeight="1">
      <c r="B127" s="28"/>
      <c r="C127" s="154" t="s">
        <v>206</v>
      </c>
      <c r="D127" s="154" t="s">
        <v>186</v>
      </c>
      <c r="E127" s="155" t="s">
        <v>207</v>
      </c>
      <c r="F127" s="156" t="s">
        <v>208</v>
      </c>
      <c r="G127" s="157" t="s">
        <v>124</v>
      </c>
      <c r="H127" s="158">
        <v>115.104</v>
      </c>
      <c r="I127" s="159"/>
      <c r="J127" s="160">
        <f>ROUND(I127*H127,2)</f>
        <v>0</v>
      </c>
      <c r="K127" s="156" t="s">
        <v>125</v>
      </c>
      <c r="L127" s="161"/>
      <c r="M127" s="162" t="s">
        <v>1</v>
      </c>
      <c r="N127" s="163" t="s">
        <v>40</v>
      </c>
      <c r="P127" s="143">
        <f>O127*H127</f>
        <v>0</v>
      </c>
      <c r="Q127" s="143">
        <v>1.3999999999999999E-4</v>
      </c>
      <c r="R127" s="143">
        <f>Q127*H127</f>
        <v>1.611456E-2</v>
      </c>
      <c r="S127" s="143">
        <v>0</v>
      </c>
      <c r="T127" s="144">
        <f>S127*H127</f>
        <v>0</v>
      </c>
      <c r="AR127" s="14" t="s">
        <v>189</v>
      </c>
      <c r="AT127" s="14" t="s">
        <v>186</v>
      </c>
      <c r="AU127" s="14" t="s">
        <v>79</v>
      </c>
      <c r="AY127" s="14" t="s">
        <v>118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4" t="s">
        <v>77</v>
      </c>
      <c r="BK127" s="145">
        <f>ROUND(I127*H127,2)</f>
        <v>0</v>
      </c>
      <c r="BL127" s="14" t="s">
        <v>183</v>
      </c>
      <c r="BM127" s="14" t="s">
        <v>209</v>
      </c>
    </row>
    <row r="128" spans="2:65" s="11" customFormat="1" ht="11.25">
      <c r="B128" s="146"/>
      <c r="D128" s="147" t="s">
        <v>128</v>
      </c>
      <c r="F128" s="149" t="s">
        <v>210</v>
      </c>
      <c r="H128" s="150">
        <v>115.104</v>
      </c>
      <c r="I128" s="151"/>
      <c r="L128" s="146"/>
      <c r="M128" s="152"/>
      <c r="T128" s="153"/>
      <c r="AT128" s="148" t="s">
        <v>128</v>
      </c>
      <c r="AU128" s="148" t="s">
        <v>79</v>
      </c>
      <c r="AV128" s="11" t="s">
        <v>79</v>
      </c>
      <c r="AW128" s="11" t="s">
        <v>4</v>
      </c>
      <c r="AX128" s="11" t="s">
        <v>77</v>
      </c>
      <c r="AY128" s="148" t="s">
        <v>118</v>
      </c>
    </row>
    <row r="129" spans="2:65" s="1" customFormat="1" ht="16.5" customHeight="1">
      <c r="B129" s="28"/>
      <c r="C129" s="134" t="s">
        <v>211</v>
      </c>
      <c r="D129" s="134" t="s">
        <v>121</v>
      </c>
      <c r="E129" s="135" t="s">
        <v>212</v>
      </c>
      <c r="F129" s="136" t="s">
        <v>213</v>
      </c>
      <c r="G129" s="137" t="s">
        <v>124</v>
      </c>
      <c r="H129" s="138">
        <v>104.64</v>
      </c>
      <c r="I129" s="139"/>
      <c r="J129" s="140">
        <f>ROUND(I129*H129,2)</f>
        <v>0</v>
      </c>
      <c r="K129" s="136" t="s">
        <v>125</v>
      </c>
      <c r="L129" s="28"/>
      <c r="M129" s="141" t="s">
        <v>1</v>
      </c>
      <c r="N129" s="142" t="s">
        <v>40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" t="s">
        <v>183</v>
      </c>
      <c r="AT129" s="14" t="s">
        <v>121</v>
      </c>
      <c r="AU129" s="14" t="s">
        <v>79</v>
      </c>
      <c r="AY129" s="14" t="s">
        <v>118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4" t="s">
        <v>77</v>
      </c>
      <c r="BK129" s="145">
        <f>ROUND(I129*H129,2)</f>
        <v>0</v>
      </c>
      <c r="BL129" s="14" t="s">
        <v>183</v>
      </c>
      <c r="BM129" s="14" t="s">
        <v>214</v>
      </c>
    </row>
    <row r="130" spans="2:65" s="11" customFormat="1" ht="11.25">
      <c r="B130" s="146"/>
      <c r="D130" s="147" t="s">
        <v>128</v>
      </c>
      <c r="E130" s="148" t="s">
        <v>1</v>
      </c>
      <c r="F130" s="149" t="s">
        <v>205</v>
      </c>
      <c r="H130" s="150">
        <v>104.64</v>
      </c>
      <c r="I130" s="151"/>
      <c r="L130" s="146"/>
      <c r="M130" s="152"/>
      <c r="T130" s="153"/>
      <c r="AT130" s="148" t="s">
        <v>128</v>
      </c>
      <c r="AU130" s="148" t="s">
        <v>79</v>
      </c>
      <c r="AV130" s="11" t="s">
        <v>79</v>
      </c>
      <c r="AW130" s="11" t="s">
        <v>32</v>
      </c>
      <c r="AX130" s="11" t="s">
        <v>77</v>
      </c>
      <c r="AY130" s="148" t="s">
        <v>118</v>
      </c>
    </row>
    <row r="131" spans="2:65" s="1" customFormat="1" ht="16.5" customHeight="1">
      <c r="B131" s="28"/>
      <c r="C131" s="154" t="s">
        <v>215</v>
      </c>
      <c r="D131" s="154" t="s">
        <v>186</v>
      </c>
      <c r="E131" s="155" t="s">
        <v>216</v>
      </c>
      <c r="F131" s="156" t="s">
        <v>217</v>
      </c>
      <c r="G131" s="157" t="s">
        <v>124</v>
      </c>
      <c r="H131" s="158">
        <v>106.733</v>
      </c>
      <c r="I131" s="159"/>
      <c r="J131" s="160">
        <f>ROUND(I131*H131,2)</f>
        <v>0</v>
      </c>
      <c r="K131" s="156" t="s">
        <v>125</v>
      </c>
      <c r="L131" s="161"/>
      <c r="M131" s="162" t="s">
        <v>1</v>
      </c>
      <c r="N131" s="163" t="s">
        <v>40</v>
      </c>
      <c r="P131" s="143">
        <f>O131*H131</f>
        <v>0</v>
      </c>
      <c r="Q131" s="143">
        <v>3.0000000000000001E-3</v>
      </c>
      <c r="R131" s="143">
        <f>Q131*H131</f>
        <v>0.32019900000000001</v>
      </c>
      <c r="S131" s="143">
        <v>0</v>
      </c>
      <c r="T131" s="144">
        <f>S131*H131</f>
        <v>0</v>
      </c>
      <c r="AR131" s="14" t="s">
        <v>189</v>
      </c>
      <c r="AT131" s="14" t="s">
        <v>186</v>
      </c>
      <c r="AU131" s="14" t="s">
        <v>79</v>
      </c>
      <c r="AY131" s="14" t="s">
        <v>118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4" t="s">
        <v>77</v>
      </c>
      <c r="BK131" s="145">
        <f>ROUND(I131*H131,2)</f>
        <v>0</v>
      </c>
      <c r="BL131" s="14" t="s">
        <v>183</v>
      </c>
      <c r="BM131" s="14" t="s">
        <v>218</v>
      </c>
    </row>
    <row r="132" spans="2:65" s="11" customFormat="1" ht="11.25">
      <c r="B132" s="146"/>
      <c r="D132" s="147" t="s">
        <v>128</v>
      </c>
      <c r="F132" s="149" t="s">
        <v>219</v>
      </c>
      <c r="H132" s="150">
        <v>106.733</v>
      </c>
      <c r="I132" s="151"/>
      <c r="L132" s="146"/>
      <c r="M132" s="152"/>
      <c r="T132" s="153"/>
      <c r="AT132" s="148" t="s">
        <v>128</v>
      </c>
      <c r="AU132" s="148" t="s">
        <v>79</v>
      </c>
      <c r="AV132" s="11" t="s">
        <v>79</v>
      </c>
      <c r="AW132" s="11" t="s">
        <v>4</v>
      </c>
      <c r="AX132" s="11" t="s">
        <v>77</v>
      </c>
      <c r="AY132" s="148" t="s">
        <v>118</v>
      </c>
    </row>
    <row r="133" spans="2:65" s="1" customFormat="1" ht="16.5" customHeight="1">
      <c r="B133" s="28"/>
      <c r="C133" s="134" t="s">
        <v>220</v>
      </c>
      <c r="D133" s="134" t="s">
        <v>121</v>
      </c>
      <c r="E133" s="135" t="s">
        <v>221</v>
      </c>
      <c r="F133" s="136" t="s">
        <v>222</v>
      </c>
      <c r="G133" s="137" t="s">
        <v>124</v>
      </c>
      <c r="H133" s="138">
        <v>104.64</v>
      </c>
      <c r="I133" s="139"/>
      <c r="J133" s="140">
        <f>ROUND(I133*H133,2)</f>
        <v>0</v>
      </c>
      <c r="K133" s="136" t="s">
        <v>125</v>
      </c>
      <c r="L133" s="28"/>
      <c r="M133" s="141" t="s">
        <v>1</v>
      </c>
      <c r="N133" s="142" t="s">
        <v>40</v>
      </c>
      <c r="P133" s="143">
        <f>O133*H133</f>
        <v>0</v>
      </c>
      <c r="Q133" s="143">
        <v>1E-4</v>
      </c>
      <c r="R133" s="143">
        <f>Q133*H133</f>
        <v>1.0464000000000001E-2</v>
      </c>
      <c r="S133" s="143">
        <v>0</v>
      </c>
      <c r="T133" s="144">
        <f>S133*H133</f>
        <v>0</v>
      </c>
      <c r="AR133" s="14" t="s">
        <v>183</v>
      </c>
      <c r="AT133" s="14" t="s">
        <v>121</v>
      </c>
      <c r="AU133" s="14" t="s">
        <v>79</v>
      </c>
      <c r="AY133" s="14" t="s">
        <v>118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4" t="s">
        <v>77</v>
      </c>
      <c r="BK133" s="145">
        <f>ROUND(I133*H133,2)</f>
        <v>0</v>
      </c>
      <c r="BL133" s="14" t="s">
        <v>183</v>
      </c>
      <c r="BM133" s="14" t="s">
        <v>223</v>
      </c>
    </row>
    <row r="134" spans="2:65" s="11" customFormat="1" ht="11.25">
      <c r="B134" s="146"/>
      <c r="D134" s="147" t="s">
        <v>128</v>
      </c>
      <c r="E134" s="148" t="s">
        <v>1</v>
      </c>
      <c r="F134" s="149" t="s">
        <v>205</v>
      </c>
      <c r="H134" s="150">
        <v>104.64</v>
      </c>
      <c r="I134" s="151"/>
      <c r="L134" s="146"/>
      <c r="M134" s="152"/>
      <c r="T134" s="153"/>
      <c r="AT134" s="148" t="s">
        <v>128</v>
      </c>
      <c r="AU134" s="148" t="s">
        <v>79</v>
      </c>
      <c r="AV134" s="11" t="s">
        <v>79</v>
      </c>
      <c r="AW134" s="11" t="s">
        <v>32</v>
      </c>
      <c r="AX134" s="11" t="s">
        <v>77</v>
      </c>
      <c r="AY134" s="148" t="s">
        <v>118</v>
      </c>
    </row>
    <row r="135" spans="2:65" s="1" customFormat="1" ht="16.5" customHeight="1">
      <c r="B135" s="28"/>
      <c r="C135" s="154" t="s">
        <v>7</v>
      </c>
      <c r="D135" s="154" t="s">
        <v>186</v>
      </c>
      <c r="E135" s="155" t="s">
        <v>224</v>
      </c>
      <c r="F135" s="156" t="s">
        <v>225</v>
      </c>
      <c r="G135" s="157" t="s">
        <v>226</v>
      </c>
      <c r="H135" s="158">
        <v>183.12</v>
      </c>
      <c r="I135" s="159"/>
      <c r="J135" s="160">
        <f>ROUND(I135*H135,2)</f>
        <v>0</v>
      </c>
      <c r="K135" s="156" t="s">
        <v>125</v>
      </c>
      <c r="L135" s="161"/>
      <c r="M135" s="162" t="s">
        <v>1</v>
      </c>
      <c r="N135" s="163" t="s">
        <v>40</v>
      </c>
      <c r="P135" s="143">
        <f>O135*H135</f>
        <v>0</v>
      </c>
      <c r="Q135" s="143">
        <v>5.4000000000000001E-4</v>
      </c>
      <c r="R135" s="143">
        <f>Q135*H135</f>
        <v>9.8884800000000009E-2</v>
      </c>
      <c r="S135" s="143">
        <v>0</v>
      </c>
      <c r="T135" s="144">
        <f>S135*H135</f>
        <v>0</v>
      </c>
      <c r="AR135" s="14" t="s">
        <v>189</v>
      </c>
      <c r="AT135" s="14" t="s">
        <v>186</v>
      </c>
      <c r="AU135" s="14" t="s">
        <v>79</v>
      </c>
      <c r="AY135" s="14" t="s">
        <v>118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4" t="s">
        <v>77</v>
      </c>
      <c r="BK135" s="145">
        <f>ROUND(I135*H135,2)</f>
        <v>0</v>
      </c>
      <c r="BL135" s="14" t="s">
        <v>183</v>
      </c>
      <c r="BM135" s="14" t="s">
        <v>227</v>
      </c>
    </row>
    <row r="136" spans="2:65" s="11" customFormat="1" ht="11.25">
      <c r="B136" s="146"/>
      <c r="D136" s="147" t="s">
        <v>128</v>
      </c>
      <c r="F136" s="149" t="s">
        <v>228</v>
      </c>
      <c r="H136" s="150">
        <v>183.12</v>
      </c>
      <c r="I136" s="151"/>
      <c r="L136" s="146"/>
      <c r="M136" s="152"/>
      <c r="T136" s="153"/>
      <c r="AT136" s="148" t="s">
        <v>128</v>
      </c>
      <c r="AU136" s="148" t="s">
        <v>79</v>
      </c>
      <c r="AV136" s="11" t="s">
        <v>79</v>
      </c>
      <c r="AW136" s="11" t="s">
        <v>4</v>
      </c>
      <c r="AX136" s="11" t="s">
        <v>77</v>
      </c>
      <c r="AY136" s="148" t="s">
        <v>118</v>
      </c>
    </row>
    <row r="137" spans="2:65" s="1" customFormat="1" ht="16.5" customHeight="1">
      <c r="B137" s="28"/>
      <c r="C137" s="154" t="s">
        <v>229</v>
      </c>
      <c r="D137" s="154" t="s">
        <v>186</v>
      </c>
      <c r="E137" s="155" t="s">
        <v>230</v>
      </c>
      <c r="F137" s="156" t="s">
        <v>231</v>
      </c>
      <c r="G137" s="157" t="s">
        <v>226</v>
      </c>
      <c r="H137" s="158">
        <v>36.624000000000002</v>
      </c>
      <c r="I137" s="159"/>
      <c r="J137" s="160">
        <f>ROUND(I137*H137,2)</f>
        <v>0</v>
      </c>
      <c r="K137" s="156" t="s">
        <v>125</v>
      </c>
      <c r="L137" s="161"/>
      <c r="M137" s="162" t="s">
        <v>1</v>
      </c>
      <c r="N137" s="163" t="s">
        <v>40</v>
      </c>
      <c r="P137" s="143">
        <f>O137*H137</f>
        <v>0</v>
      </c>
      <c r="Q137" s="143">
        <v>3.5E-4</v>
      </c>
      <c r="R137" s="143">
        <f>Q137*H137</f>
        <v>1.2818400000000001E-2</v>
      </c>
      <c r="S137" s="143">
        <v>0</v>
      </c>
      <c r="T137" s="144">
        <f>S137*H137</f>
        <v>0</v>
      </c>
      <c r="AR137" s="14" t="s">
        <v>189</v>
      </c>
      <c r="AT137" s="14" t="s">
        <v>186</v>
      </c>
      <c r="AU137" s="14" t="s">
        <v>79</v>
      </c>
      <c r="AY137" s="14" t="s">
        <v>118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4" t="s">
        <v>77</v>
      </c>
      <c r="BK137" s="145">
        <f>ROUND(I137*H137,2)</f>
        <v>0</v>
      </c>
      <c r="BL137" s="14" t="s">
        <v>183</v>
      </c>
      <c r="BM137" s="14" t="s">
        <v>232</v>
      </c>
    </row>
    <row r="138" spans="2:65" s="11" customFormat="1" ht="11.25">
      <c r="B138" s="146"/>
      <c r="D138" s="147" t="s">
        <v>128</v>
      </c>
      <c r="F138" s="149" t="s">
        <v>233</v>
      </c>
      <c r="H138" s="150">
        <v>36.624000000000002</v>
      </c>
      <c r="I138" s="151"/>
      <c r="L138" s="146"/>
      <c r="M138" s="152"/>
      <c r="T138" s="153"/>
      <c r="AT138" s="148" t="s">
        <v>128</v>
      </c>
      <c r="AU138" s="148" t="s">
        <v>79</v>
      </c>
      <c r="AV138" s="11" t="s">
        <v>79</v>
      </c>
      <c r="AW138" s="11" t="s">
        <v>4</v>
      </c>
      <c r="AX138" s="11" t="s">
        <v>77</v>
      </c>
      <c r="AY138" s="148" t="s">
        <v>118</v>
      </c>
    </row>
    <row r="139" spans="2:65" s="1" customFormat="1" ht="16.5" customHeight="1">
      <c r="B139" s="28"/>
      <c r="C139" s="134" t="s">
        <v>234</v>
      </c>
      <c r="D139" s="134" t="s">
        <v>121</v>
      </c>
      <c r="E139" s="135" t="s">
        <v>235</v>
      </c>
      <c r="F139" s="136" t="s">
        <v>236</v>
      </c>
      <c r="G139" s="137" t="s">
        <v>124</v>
      </c>
      <c r="H139" s="138">
        <v>104.64</v>
      </c>
      <c r="I139" s="139"/>
      <c r="J139" s="140">
        <f>ROUND(I139*H139,2)</f>
        <v>0</v>
      </c>
      <c r="K139" s="136" t="s">
        <v>1</v>
      </c>
      <c r="L139" s="28"/>
      <c r="M139" s="141" t="s">
        <v>1</v>
      </c>
      <c r="N139" s="142" t="s">
        <v>40</v>
      </c>
      <c r="P139" s="143">
        <f>O139*H139</f>
        <v>0</v>
      </c>
      <c r="Q139" s="143">
        <v>6.3000000000000003E-4</v>
      </c>
      <c r="R139" s="143">
        <f>Q139*H139</f>
        <v>6.5923200000000001E-2</v>
      </c>
      <c r="S139" s="143">
        <v>0</v>
      </c>
      <c r="T139" s="144">
        <f>S139*H139</f>
        <v>0</v>
      </c>
      <c r="AR139" s="14" t="s">
        <v>183</v>
      </c>
      <c r="AT139" s="14" t="s">
        <v>121</v>
      </c>
      <c r="AU139" s="14" t="s">
        <v>79</v>
      </c>
      <c r="AY139" s="14" t="s">
        <v>118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4" t="s">
        <v>77</v>
      </c>
      <c r="BK139" s="145">
        <f>ROUND(I139*H139,2)</f>
        <v>0</v>
      </c>
      <c r="BL139" s="14" t="s">
        <v>183</v>
      </c>
      <c r="BM139" s="14" t="s">
        <v>237</v>
      </c>
    </row>
    <row r="140" spans="2:65" s="11" customFormat="1" ht="11.25">
      <c r="B140" s="146"/>
      <c r="D140" s="147" t="s">
        <v>128</v>
      </c>
      <c r="E140" s="148" t="s">
        <v>1</v>
      </c>
      <c r="F140" s="149" t="s">
        <v>205</v>
      </c>
      <c r="H140" s="150">
        <v>104.64</v>
      </c>
      <c r="I140" s="151"/>
      <c r="L140" s="146"/>
      <c r="M140" s="152"/>
      <c r="T140" s="153"/>
      <c r="AT140" s="148" t="s">
        <v>128</v>
      </c>
      <c r="AU140" s="148" t="s">
        <v>79</v>
      </c>
      <c r="AV140" s="11" t="s">
        <v>79</v>
      </c>
      <c r="AW140" s="11" t="s">
        <v>32</v>
      </c>
      <c r="AX140" s="11" t="s">
        <v>77</v>
      </c>
      <c r="AY140" s="148" t="s">
        <v>118</v>
      </c>
    </row>
    <row r="141" spans="2:65" s="1" customFormat="1" ht="16.5" customHeight="1">
      <c r="B141" s="28"/>
      <c r="C141" s="154" t="s">
        <v>238</v>
      </c>
      <c r="D141" s="154" t="s">
        <v>186</v>
      </c>
      <c r="E141" s="155" t="s">
        <v>239</v>
      </c>
      <c r="F141" s="156" t="s">
        <v>240</v>
      </c>
      <c r="G141" s="157" t="s">
        <v>124</v>
      </c>
      <c r="H141" s="158">
        <v>115.104</v>
      </c>
      <c r="I141" s="159"/>
      <c r="J141" s="160">
        <f>ROUND(I141*H141,2)</f>
        <v>0</v>
      </c>
      <c r="K141" s="156" t="s">
        <v>1</v>
      </c>
      <c r="L141" s="161"/>
      <c r="M141" s="162" t="s">
        <v>1</v>
      </c>
      <c r="N141" s="163" t="s">
        <v>40</v>
      </c>
      <c r="P141" s="143">
        <f>O141*H141</f>
        <v>0</v>
      </c>
      <c r="Q141" s="143">
        <v>1.2E-2</v>
      </c>
      <c r="R141" s="143">
        <f>Q141*H141</f>
        <v>1.381248</v>
      </c>
      <c r="S141" s="143">
        <v>0</v>
      </c>
      <c r="T141" s="144">
        <f>S141*H141</f>
        <v>0</v>
      </c>
      <c r="AR141" s="14" t="s">
        <v>189</v>
      </c>
      <c r="AT141" s="14" t="s">
        <v>186</v>
      </c>
      <c r="AU141" s="14" t="s">
        <v>79</v>
      </c>
      <c r="AY141" s="14" t="s">
        <v>118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4" t="s">
        <v>77</v>
      </c>
      <c r="BK141" s="145">
        <f>ROUND(I141*H141,2)</f>
        <v>0</v>
      </c>
      <c r="BL141" s="14" t="s">
        <v>183</v>
      </c>
      <c r="BM141" s="14" t="s">
        <v>241</v>
      </c>
    </row>
    <row r="142" spans="2:65" s="11" customFormat="1" ht="11.25">
      <c r="B142" s="146"/>
      <c r="D142" s="147" t="s">
        <v>128</v>
      </c>
      <c r="F142" s="149" t="s">
        <v>210</v>
      </c>
      <c r="H142" s="150">
        <v>115.104</v>
      </c>
      <c r="I142" s="151"/>
      <c r="L142" s="146"/>
      <c r="M142" s="152"/>
      <c r="T142" s="153"/>
      <c r="AT142" s="148" t="s">
        <v>128</v>
      </c>
      <c r="AU142" s="148" t="s">
        <v>79</v>
      </c>
      <c r="AV142" s="11" t="s">
        <v>79</v>
      </c>
      <c r="AW142" s="11" t="s">
        <v>4</v>
      </c>
      <c r="AX142" s="11" t="s">
        <v>77</v>
      </c>
      <c r="AY142" s="148" t="s">
        <v>118</v>
      </c>
    </row>
    <row r="143" spans="2:65" s="1" customFormat="1" ht="16.5" customHeight="1">
      <c r="B143" s="28"/>
      <c r="C143" s="134" t="s">
        <v>242</v>
      </c>
      <c r="D143" s="134" t="s">
        <v>121</v>
      </c>
      <c r="E143" s="135" t="s">
        <v>243</v>
      </c>
      <c r="F143" s="136" t="s">
        <v>244</v>
      </c>
      <c r="G143" s="137" t="s">
        <v>124</v>
      </c>
      <c r="H143" s="138">
        <v>759.33</v>
      </c>
      <c r="I143" s="139"/>
      <c r="J143" s="140">
        <f>ROUND(I143*H143,2)</f>
        <v>0</v>
      </c>
      <c r="K143" s="136" t="s">
        <v>125</v>
      </c>
      <c r="L143" s="28"/>
      <c r="M143" s="141" t="s">
        <v>1</v>
      </c>
      <c r="N143" s="142" t="s">
        <v>40</v>
      </c>
      <c r="P143" s="143">
        <f>O143*H143</f>
        <v>0</v>
      </c>
      <c r="Q143" s="143">
        <v>3.1E-4</v>
      </c>
      <c r="R143" s="143">
        <f>Q143*H143</f>
        <v>0.23539230000000003</v>
      </c>
      <c r="S143" s="143">
        <v>0</v>
      </c>
      <c r="T143" s="144">
        <f>S143*H143</f>
        <v>0</v>
      </c>
      <c r="AR143" s="14" t="s">
        <v>183</v>
      </c>
      <c r="AT143" s="14" t="s">
        <v>121</v>
      </c>
      <c r="AU143" s="14" t="s">
        <v>79</v>
      </c>
      <c r="AY143" s="14" t="s">
        <v>118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4" t="s">
        <v>77</v>
      </c>
      <c r="BK143" s="145">
        <f>ROUND(I143*H143,2)</f>
        <v>0</v>
      </c>
      <c r="BL143" s="14" t="s">
        <v>183</v>
      </c>
      <c r="BM143" s="14" t="s">
        <v>245</v>
      </c>
    </row>
    <row r="144" spans="2:65" s="11" customFormat="1" ht="11.25">
      <c r="B144" s="146"/>
      <c r="D144" s="147" t="s">
        <v>128</v>
      </c>
      <c r="E144" s="148" t="s">
        <v>1</v>
      </c>
      <c r="F144" s="149" t="s">
        <v>246</v>
      </c>
      <c r="H144" s="150">
        <v>759.33</v>
      </c>
      <c r="I144" s="151"/>
      <c r="L144" s="146"/>
      <c r="M144" s="152"/>
      <c r="T144" s="153"/>
      <c r="AT144" s="148" t="s">
        <v>128</v>
      </c>
      <c r="AU144" s="148" t="s">
        <v>79</v>
      </c>
      <c r="AV144" s="11" t="s">
        <v>79</v>
      </c>
      <c r="AW144" s="11" t="s">
        <v>32</v>
      </c>
      <c r="AX144" s="11" t="s">
        <v>77</v>
      </c>
      <c r="AY144" s="148" t="s">
        <v>118</v>
      </c>
    </row>
    <row r="145" spans="2:65" s="1" customFormat="1" ht="16.5" customHeight="1">
      <c r="B145" s="28"/>
      <c r="C145" s="154" t="s">
        <v>247</v>
      </c>
      <c r="D145" s="154" t="s">
        <v>186</v>
      </c>
      <c r="E145" s="155" t="s">
        <v>224</v>
      </c>
      <c r="F145" s="156" t="s">
        <v>225</v>
      </c>
      <c r="G145" s="157" t="s">
        <v>226</v>
      </c>
      <c r="H145" s="158">
        <v>3758.6840000000002</v>
      </c>
      <c r="I145" s="159"/>
      <c r="J145" s="160">
        <f>ROUND(I145*H145,2)</f>
        <v>0</v>
      </c>
      <c r="K145" s="156" t="s">
        <v>125</v>
      </c>
      <c r="L145" s="161"/>
      <c r="M145" s="162" t="s">
        <v>1</v>
      </c>
      <c r="N145" s="163" t="s">
        <v>40</v>
      </c>
      <c r="P145" s="143">
        <f>O145*H145</f>
        <v>0</v>
      </c>
      <c r="Q145" s="143">
        <v>5.4000000000000001E-4</v>
      </c>
      <c r="R145" s="143">
        <f>Q145*H145</f>
        <v>2.0296893600000003</v>
      </c>
      <c r="S145" s="143">
        <v>0</v>
      </c>
      <c r="T145" s="144">
        <f>S145*H145</f>
        <v>0</v>
      </c>
      <c r="AR145" s="14" t="s">
        <v>189</v>
      </c>
      <c r="AT145" s="14" t="s">
        <v>186</v>
      </c>
      <c r="AU145" s="14" t="s">
        <v>79</v>
      </c>
      <c r="AY145" s="14" t="s">
        <v>118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4" t="s">
        <v>77</v>
      </c>
      <c r="BK145" s="145">
        <f>ROUND(I145*H145,2)</f>
        <v>0</v>
      </c>
      <c r="BL145" s="14" t="s">
        <v>183</v>
      </c>
      <c r="BM145" s="14" t="s">
        <v>248</v>
      </c>
    </row>
    <row r="146" spans="2:65" s="11" customFormat="1" ht="11.25">
      <c r="B146" s="146"/>
      <c r="D146" s="147" t="s">
        <v>128</v>
      </c>
      <c r="F146" s="149" t="s">
        <v>249</v>
      </c>
      <c r="H146" s="150">
        <v>3758.6840000000002</v>
      </c>
      <c r="I146" s="151"/>
      <c r="L146" s="146"/>
      <c r="M146" s="152"/>
      <c r="T146" s="153"/>
      <c r="AT146" s="148" t="s">
        <v>128</v>
      </c>
      <c r="AU146" s="148" t="s">
        <v>79</v>
      </c>
      <c r="AV146" s="11" t="s">
        <v>79</v>
      </c>
      <c r="AW146" s="11" t="s">
        <v>4</v>
      </c>
      <c r="AX146" s="11" t="s">
        <v>77</v>
      </c>
      <c r="AY146" s="148" t="s">
        <v>118</v>
      </c>
    </row>
    <row r="147" spans="2:65" s="1" customFormat="1" ht="16.5" customHeight="1">
      <c r="B147" s="28"/>
      <c r="C147" s="134" t="s">
        <v>250</v>
      </c>
      <c r="D147" s="134" t="s">
        <v>121</v>
      </c>
      <c r="E147" s="135" t="s">
        <v>251</v>
      </c>
      <c r="F147" s="136" t="s">
        <v>252</v>
      </c>
      <c r="G147" s="137" t="s">
        <v>124</v>
      </c>
      <c r="H147" s="138">
        <v>104.64</v>
      </c>
      <c r="I147" s="139"/>
      <c r="J147" s="140">
        <f>ROUND(I147*H147,2)</f>
        <v>0</v>
      </c>
      <c r="K147" s="136" t="s">
        <v>125</v>
      </c>
      <c r="L147" s="28"/>
      <c r="M147" s="141" t="s">
        <v>1</v>
      </c>
      <c r="N147" s="142" t="s">
        <v>40</v>
      </c>
      <c r="P147" s="143">
        <f>O147*H147</f>
        <v>0</v>
      </c>
      <c r="Q147" s="143">
        <v>6.8999999999999997E-4</v>
      </c>
      <c r="R147" s="143">
        <f>Q147*H147</f>
        <v>7.2201599999999991E-2</v>
      </c>
      <c r="S147" s="143">
        <v>0</v>
      </c>
      <c r="T147" s="144">
        <f>S147*H147</f>
        <v>0</v>
      </c>
      <c r="AR147" s="14" t="s">
        <v>183</v>
      </c>
      <c r="AT147" s="14" t="s">
        <v>121</v>
      </c>
      <c r="AU147" s="14" t="s">
        <v>79</v>
      </c>
      <c r="AY147" s="14" t="s">
        <v>118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4" t="s">
        <v>77</v>
      </c>
      <c r="BK147" s="145">
        <f>ROUND(I147*H147,2)</f>
        <v>0</v>
      </c>
      <c r="BL147" s="14" t="s">
        <v>183</v>
      </c>
      <c r="BM147" s="14" t="s">
        <v>253</v>
      </c>
    </row>
    <row r="148" spans="2:65" s="11" customFormat="1" ht="11.25">
      <c r="B148" s="146"/>
      <c r="D148" s="147" t="s">
        <v>128</v>
      </c>
      <c r="E148" s="148" t="s">
        <v>1</v>
      </c>
      <c r="F148" s="149" t="s">
        <v>205</v>
      </c>
      <c r="H148" s="150">
        <v>104.64</v>
      </c>
      <c r="I148" s="151"/>
      <c r="L148" s="146"/>
      <c r="M148" s="152"/>
      <c r="T148" s="153"/>
      <c r="AT148" s="148" t="s">
        <v>128</v>
      </c>
      <c r="AU148" s="148" t="s">
        <v>79</v>
      </c>
      <c r="AV148" s="11" t="s">
        <v>79</v>
      </c>
      <c r="AW148" s="11" t="s">
        <v>32</v>
      </c>
      <c r="AX148" s="11" t="s">
        <v>77</v>
      </c>
      <c r="AY148" s="148" t="s">
        <v>118</v>
      </c>
    </row>
    <row r="149" spans="2:65" s="1" customFormat="1" ht="16.5" customHeight="1">
      <c r="B149" s="28"/>
      <c r="C149" s="134" t="s">
        <v>254</v>
      </c>
      <c r="D149" s="134" t="s">
        <v>121</v>
      </c>
      <c r="E149" s="135" t="s">
        <v>255</v>
      </c>
      <c r="F149" s="136" t="s">
        <v>256</v>
      </c>
      <c r="G149" s="137" t="s">
        <v>124</v>
      </c>
      <c r="H149" s="138">
        <v>28.08</v>
      </c>
      <c r="I149" s="139"/>
      <c r="J149" s="140">
        <f>ROUND(I149*H149,2)</f>
        <v>0</v>
      </c>
      <c r="K149" s="136" t="s">
        <v>1</v>
      </c>
      <c r="L149" s="28"/>
      <c r="M149" s="141" t="s">
        <v>1</v>
      </c>
      <c r="N149" s="142" t="s">
        <v>40</v>
      </c>
      <c r="P149" s="143">
        <f>O149*H149</f>
        <v>0</v>
      </c>
      <c r="Q149" s="143">
        <v>7.6000000000000004E-4</v>
      </c>
      <c r="R149" s="143">
        <f>Q149*H149</f>
        <v>2.13408E-2</v>
      </c>
      <c r="S149" s="143">
        <v>0</v>
      </c>
      <c r="T149" s="144">
        <f>S149*H149</f>
        <v>0</v>
      </c>
      <c r="AR149" s="14" t="s">
        <v>183</v>
      </c>
      <c r="AT149" s="14" t="s">
        <v>121</v>
      </c>
      <c r="AU149" s="14" t="s">
        <v>79</v>
      </c>
      <c r="AY149" s="14" t="s">
        <v>118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4" t="s">
        <v>77</v>
      </c>
      <c r="BK149" s="145">
        <f>ROUND(I149*H149,2)</f>
        <v>0</v>
      </c>
      <c r="BL149" s="14" t="s">
        <v>183</v>
      </c>
      <c r="BM149" s="14" t="s">
        <v>257</v>
      </c>
    </row>
    <row r="150" spans="2:65" s="11" customFormat="1" ht="11.25">
      <c r="B150" s="146"/>
      <c r="D150" s="147" t="s">
        <v>128</v>
      </c>
      <c r="E150" s="148" t="s">
        <v>1</v>
      </c>
      <c r="F150" s="149" t="s">
        <v>258</v>
      </c>
      <c r="H150" s="150">
        <v>28.08</v>
      </c>
      <c r="I150" s="151"/>
      <c r="L150" s="146"/>
      <c r="M150" s="152"/>
      <c r="T150" s="153"/>
      <c r="AT150" s="148" t="s">
        <v>128</v>
      </c>
      <c r="AU150" s="148" t="s">
        <v>79</v>
      </c>
      <c r="AV150" s="11" t="s">
        <v>79</v>
      </c>
      <c r="AW150" s="11" t="s">
        <v>32</v>
      </c>
      <c r="AX150" s="11" t="s">
        <v>77</v>
      </c>
      <c r="AY150" s="148" t="s">
        <v>118</v>
      </c>
    </row>
    <row r="151" spans="2:65" s="1" customFormat="1" ht="16.5" customHeight="1">
      <c r="B151" s="28"/>
      <c r="C151" s="154" t="s">
        <v>259</v>
      </c>
      <c r="D151" s="154" t="s">
        <v>186</v>
      </c>
      <c r="E151" s="155" t="s">
        <v>260</v>
      </c>
      <c r="F151" s="156" t="s">
        <v>261</v>
      </c>
      <c r="G151" s="157" t="s">
        <v>124</v>
      </c>
      <c r="H151" s="158">
        <v>61.776000000000003</v>
      </c>
      <c r="I151" s="159"/>
      <c r="J151" s="160">
        <f>ROUND(I151*H151,2)</f>
        <v>0</v>
      </c>
      <c r="K151" s="156" t="s">
        <v>125</v>
      </c>
      <c r="L151" s="161"/>
      <c r="M151" s="162" t="s">
        <v>1</v>
      </c>
      <c r="N151" s="163" t="s">
        <v>40</v>
      </c>
      <c r="P151" s="143">
        <f>O151*H151</f>
        <v>0</v>
      </c>
      <c r="Q151" s="143">
        <v>1.7399999999999999E-2</v>
      </c>
      <c r="R151" s="143">
        <f>Q151*H151</f>
        <v>1.0749024</v>
      </c>
      <c r="S151" s="143">
        <v>0</v>
      </c>
      <c r="T151" s="144">
        <f>S151*H151</f>
        <v>0</v>
      </c>
      <c r="AR151" s="14" t="s">
        <v>189</v>
      </c>
      <c r="AT151" s="14" t="s">
        <v>186</v>
      </c>
      <c r="AU151" s="14" t="s">
        <v>79</v>
      </c>
      <c r="AY151" s="14" t="s">
        <v>118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4" t="s">
        <v>77</v>
      </c>
      <c r="BK151" s="145">
        <f>ROUND(I151*H151,2)</f>
        <v>0</v>
      </c>
      <c r="BL151" s="14" t="s">
        <v>183</v>
      </c>
      <c r="BM151" s="14" t="s">
        <v>262</v>
      </c>
    </row>
    <row r="152" spans="2:65" s="11" customFormat="1" ht="11.25">
      <c r="B152" s="146"/>
      <c r="D152" s="147" t="s">
        <v>128</v>
      </c>
      <c r="F152" s="149" t="s">
        <v>263</v>
      </c>
      <c r="H152" s="150">
        <v>61.776000000000003</v>
      </c>
      <c r="I152" s="151"/>
      <c r="L152" s="146"/>
      <c r="M152" s="152"/>
      <c r="T152" s="153"/>
      <c r="AT152" s="148" t="s">
        <v>128</v>
      </c>
      <c r="AU152" s="148" t="s">
        <v>79</v>
      </c>
      <c r="AV152" s="11" t="s">
        <v>79</v>
      </c>
      <c r="AW152" s="11" t="s">
        <v>4</v>
      </c>
      <c r="AX152" s="11" t="s">
        <v>77</v>
      </c>
      <c r="AY152" s="148" t="s">
        <v>118</v>
      </c>
    </row>
    <row r="153" spans="2:65" s="1" customFormat="1" ht="16.5" customHeight="1">
      <c r="B153" s="28"/>
      <c r="C153" s="134" t="s">
        <v>264</v>
      </c>
      <c r="D153" s="134" t="s">
        <v>121</v>
      </c>
      <c r="E153" s="135" t="s">
        <v>265</v>
      </c>
      <c r="F153" s="136" t="s">
        <v>266</v>
      </c>
      <c r="G153" s="137" t="s">
        <v>226</v>
      </c>
      <c r="H153" s="138">
        <v>129.13999999999999</v>
      </c>
      <c r="I153" s="139"/>
      <c r="J153" s="140">
        <f>ROUND(I153*H153,2)</f>
        <v>0</v>
      </c>
      <c r="K153" s="136" t="s">
        <v>125</v>
      </c>
      <c r="L153" s="28"/>
      <c r="M153" s="141" t="s">
        <v>1</v>
      </c>
      <c r="N153" s="142" t="s">
        <v>40</v>
      </c>
      <c r="P153" s="143">
        <f>O153*H153</f>
        <v>0</v>
      </c>
      <c r="Q153" s="143">
        <v>2.5999999999999998E-4</v>
      </c>
      <c r="R153" s="143">
        <f>Q153*H153</f>
        <v>3.3576399999999992E-2</v>
      </c>
      <c r="S153" s="143">
        <v>0</v>
      </c>
      <c r="T153" s="144">
        <f>S153*H153</f>
        <v>0</v>
      </c>
      <c r="AR153" s="14" t="s">
        <v>183</v>
      </c>
      <c r="AT153" s="14" t="s">
        <v>121</v>
      </c>
      <c r="AU153" s="14" t="s">
        <v>79</v>
      </c>
      <c r="AY153" s="14" t="s">
        <v>118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4" t="s">
        <v>77</v>
      </c>
      <c r="BK153" s="145">
        <f>ROUND(I153*H153,2)</f>
        <v>0</v>
      </c>
      <c r="BL153" s="14" t="s">
        <v>183</v>
      </c>
      <c r="BM153" s="14" t="s">
        <v>267</v>
      </c>
    </row>
    <row r="154" spans="2:65" s="11" customFormat="1" ht="11.25">
      <c r="B154" s="146"/>
      <c r="D154" s="147" t="s">
        <v>128</v>
      </c>
      <c r="E154" s="148" t="s">
        <v>1</v>
      </c>
      <c r="F154" s="149" t="s">
        <v>268</v>
      </c>
      <c r="H154" s="150">
        <v>35.54</v>
      </c>
      <c r="I154" s="151"/>
      <c r="L154" s="146"/>
      <c r="M154" s="152"/>
      <c r="T154" s="153"/>
      <c r="AT154" s="148" t="s">
        <v>128</v>
      </c>
      <c r="AU154" s="148" t="s">
        <v>79</v>
      </c>
      <c r="AV154" s="11" t="s">
        <v>79</v>
      </c>
      <c r="AW154" s="11" t="s">
        <v>32</v>
      </c>
      <c r="AX154" s="11" t="s">
        <v>69</v>
      </c>
      <c r="AY154" s="148" t="s">
        <v>118</v>
      </c>
    </row>
    <row r="155" spans="2:65" s="11" customFormat="1" ht="11.25">
      <c r="B155" s="146"/>
      <c r="D155" s="147" t="s">
        <v>128</v>
      </c>
      <c r="E155" s="148" t="s">
        <v>1</v>
      </c>
      <c r="F155" s="149" t="s">
        <v>269</v>
      </c>
      <c r="H155" s="150">
        <v>93.6</v>
      </c>
      <c r="I155" s="151"/>
      <c r="L155" s="146"/>
      <c r="M155" s="152"/>
      <c r="T155" s="153"/>
      <c r="AT155" s="148" t="s">
        <v>128</v>
      </c>
      <c r="AU155" s="148" t="s">
        <v>79</v>
      </c>
      <c r="AV155" s="11" t="s">
        <v>79</v>
      </c>
      <c r="AW155" s="11" t="s">
        <v>32</v>
      </c>
      <c r="AX155" s="11" t="s">
        <v>69</v>
      </c>
      <c r="AY155" s="148" t="s">
        <v>118</v>
      </c>
    </row>
    <row r="156" spans="2:65" s="12" customFormat="1" ht="11.25">
      <c r="B156" s="164"/>
      <c r="D156" s="147" t="s">
        <v>128</v>
      </c>
      <c r="E156" s="165" t="s">
        <v>1</v>
      </c>
      <c r="F156" s="166" t="s">
        <v>270</v>
      </c>
      <c r="H156" s="167">
        <v>129.13999999999999</v>
      </c>
      <c r="I156" s="168"/>
      <c r="L156" s="164"/>
      <c r="M156" s="169"/>
      <c r="T156" s="170"/>
      <c r="AT156" s="165" t="s">
        <v>128</v>
      </c>
      <c r="AU156" s="165" t="s">
        <v>79</v>
      </c>
      <c r="AV156" s="12" t="s">
        <v>126</v>
      </c>
      <c r="AW156" s="12" t="s">
        <v>32</v>
      </c>
      <c r="AX156" s="12" t="s">
        <v>77</v>
      </c>
      <c r="AY156" s="165" t="s">
        <v>118</v>
      </c>
    </row>
    <row r="157" spans="2:65" s="1" customFormat="1" ht="16.5" customHeight="1">
      <c r="B157" s="28"/>
      <c r="C157" s="134" t="s">
        <v>271</v>
      </c>
      <c r="D157" s="134" t="s">
        <v>121</v>
      </c>
      <c r="E157" s="135" t="s">
        <v>272</v>
      </c>
      <c r="F157" s="136" t="s">
        <v>273</v>
      </c>
      <c r="G157" s="137" t="s">
        <v>226</v>
      </c>
      <c r="H157" s="138">
        <v>129.13999999999999</v>
      </c>
      <c r="I157" s="139"/>
      <c r="J157" s="140">
        <f>ROUND(I157*H157,2)</f>
        <v>0</v>
      </c>
      <c r="K157" s="136" t="s">
        <v>125</v>
      </c>
      <c r="L157" s="28"/>
      <c r="M157" s="141" t="s">
        <v>1</v>
      </c>
      <c r="N157" s="142" t="s">
        <v>40</v>
      </c>
      <c r="P157" s="143">
        <f>O157*H157</f>
        <v>0</v>
      </c>
      <c r="Q157" s="143">
        <v>4.3800000000000002E-3</v>
      </c>
      <c r="R157" s="143">
        <f>Q157*H157</f>
        <v>0.56563319999999995</v>
      </c>
      <c r="S157" s="143">
        <v>0</v>
      </c>
      <c r="T157" s="144">
        <f>S157*H157</f>
        <v>0</v>
      </c>
      <c r="AR157" s="14" t="s">
        <v>183</v>
      </c>
      <c r="AT157" s="14" t="s">
        <v>121</v>
      </c>
      <c r="AU157" s="14" t="s">
        <v>79</v>
      </c>
      <c r="AY157" s="14" t="s">
        <v>118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4" t="s">
        <v>77</v>
      </c>
      <c r="BK157" s="145">
        <f>ROUND(I157*H157,2)</f>
        <v>0</v>
      </c>
      <c r="BL157" s="14" t="s">
        <v>183</v>
      </c>
      <c r="BM157" s="14" t="s">
        <v>274</v>
      </c>
    </row>
    <row r="158" spans="2:65" s="11" customFormat="1" ht="11.25">
      <c r="B158" s="146"/>
      <c r="D158" s="147" t="s">
        <v>128</v>
      </c>
      <c r="E158" s="148" t="s">
        <v>1</v>
      </c>
      <c r="F158" s="149" t="s">
        <v>268</v>
      </c>
      <c r="H158" s="150">
        <v>35.54</v>
      </c>
      <c r="I158" s="151"/>
      <c r="L158" s="146"/>
      <c r="M158" s="152"/>
      <c r="T158" s="153"/>
      <c r="AT158" s="148" t="s">
        <v>128</v>
      </c>
      <c r="AU158" s="148" t="s">
        <v>79</v>
      </c>
      <c r="AV158" s="11" t="s">
        <v>79</v>
      </c>
      <c r="AW158" s="11" t="s">
        <v>32</v>
      </c>
      <c r="AX158" s="11" t="s">
        <v>69</v>
      </c>
      <c r="AY158" s="148" t="s">
        <v>118</v>
      </c>
    </row>
    <row r="159" spans="2:65" s="11" customFormat="1" ht="11.25">
      <c r="B159" s="146"/>
      <c r="D159" s="147" t="s">
        <v>128</v>
      </c>
      <c r="E159" s="148" t="s">
        <v>1</v>
      </c>
      <c r="F159" s="149" t="s">
        <v>269</v>
      </c>
      <c r="H159" s="150">
        <v>93.6</v>
      </c>
      <c r="I159" s="151"/>
      <c r="L159" s="146"/>
      <c r="M159" s="152"/>
      <c r="T159" s="153"/>
      <c r="AT159" s="148" t="s">
        <v>128</v>
      </c>
      <c r="AU159" s="148" t="s">
        <v>79</v>
      </c>
      <c r="AV159" s="11" t="s">
        <v>79</v>
      </c>
      <c r="AW159" s="11" t="s">
        <v>32</v>
      </c>
      <c r="AX159" s="11" t="s">
        <v>69</v>
      </c>
      <c r="AY159" s="148" t="s">
        <v>118</v>
      </c>
    </row>
    <row r="160" spans="2:65" s="12" customFormat="1" ht="11.25">
      <c r="B160" s="164"/>
      <c r="D160" s="147" t="s">
        <v>128</v>
      </c>
      <c r="E160" s="165" t="s">
        <v>1</v>
      </c>
      <c r="F160" s="166" t="s">
        <v>270</v>
      </c>
      <c r="H160" s="167">
        <v>129.13999999999999</v>
      </c>
      <c r="I160" s="168"/>
      <c r="L160" s="164"/>
      <c r="M160" s="169"/>
      <c r="T160" s="170"/>
      <c r="AT160" s="165" t="s">
        <v>128</v>
      </c>
      <c r="AU160" s="165" t="s">
        <v>79</v>
      </c>
      <c r="AV160" s="12" t="s">
        <v>126</v>
      </c>
      <c r="AW160" s="12" t="s">
        <v>32</v>
      </c>
      <c r="AX160" s="12" t="s">
        <v>77</v>
      </c>
      <c r="AY160" s="165" t="s">
        <v>118</v>
      </c>
    </row>
    <row r="161" spans="2:65" s="1" customFormat="1" ht="16.5" customHeight="1">
      <c r="B161" s="28"/>
      <c r="C161" s="134" t="s">
        <v>189</v>
      </c>
      <c r="D161" s="134" t="s">
        <v>121</v>
      </c>
      <c r="E161" s="135" t="s">
        <v>275</v>
      </c>
      <c r="F161" s="136" t="s">
        <v>276</v>
      </c>
      <c r="G161" s="137" t="s">
        <v>124</v>
      </c>
      <c r="H161" s="138">
        <v>759.33</v>
      </c>
      <c r="I161" s="139"/>
      <c r="J161" s="140">
        <f>ROUND(I161*H161,2)</f>
        <v>0</v>
      </c>
      <c r="K161" s="136" t="s">
        <v>125</v>
      </c>
      <c r="L161" s="28"/>
      <c r="M161" s="141" t="s">
        <v>1</v>
      </c>
      <c r="N161" s="142" t="s">
        <v>40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" t="s">
        <v>183</v>
      </c>
      <c r="AT161" s="14" t="s">
        <v>121</v>
      </c>
      <c r="AU161" s="14" t="s">
        <v>79</v>
      </c>
      <c r="AY161" s="14" t="s">
        <v>118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4" t="s">
        <v>77</v>
      </c>
      <c r="BK161" s="145">
        <f>ROUND(I161*H161,2)</f>
        <v>0</v>
      </c>
      <c r="BL161" s="14" t="s">
        <v>183</v>
      </c>
      <c r="BM161" s="14" t="s">
        <v>277</v>
      </c>
    </row>
    <row r="162" spans="2:65" s="11" customFormat="1" ht="11.25">
      <c r="B162" s="146"/>
      <c r="D162" s="147" t="s">
        <v>128</v>
      </c>
      <c r="E162" s="148" t="s">
        <v>1</v>
      </c>
      <c r="F162" s="149" t="s">
        <v>246</v>
      </c>
      <c r="H162" s="150">
        <v>759.33</v>
      </c>
      <c r="I162" s="151"/>
      <c r="L162" s="146"/>
      <c r="M162" s="152"/>
      <c r="T162" s="153"/>
      <c r="AT162" s="148" t="s">
        <v>128</v>
      </c>
      <c r="AU162" s="148" t="s">
        <v>79</v>
      </c>
      <c r="AV162" s="11" t="s">
        <v>79</v>
      </c>
      <c r="AW162" s="11" t="s">
        <v>32</v>
      </c>
      <c r="AX162" s="11" t="s">
        <v>77</v>
      </c>
      <c r="AY162" s="148" t="s">
        <v>118</v>
      </c>
    </row>
    <row r="163" spans="2:65" s="1" customFormat="1" ht="16.5" customHeight="1">
      <c r="B163" s="28"/>
      <c r="C163" s="154" t="s">
        <v>278</v>
      </c>
      <c r="D163" s="154" t="s">
        <v>186</v>
      </c>
      <c r="E163" s="155" t="s">
        <v>207</v>
      </c>
      <c r="F163" s="156" t="s">
        <v>208</v>
      </c>
      <c r="G163" s="157" t="s">
        <v>124</v>
      </c>
      <c r="H163" s="158">
        <v>835.26300000000003</v>
      </c>
      <c r="I163" s="159"/>
      <c r="J163" s="160">
        <f>ROUND(I163*H163,2)</f>
        <v>0</v>
      </c>
      <c r="K163" s="156" t="s">
        <v>125</v>
      </c>
      <c r="L163" s="161"/>
      <c r="M163" s="162" t="s">
        <v>1</v>
      </c>
      <c r="N163" s="163" t="s">
        <v>40</v>
      </c>
      <c r="P163" s="143">
        <f>O163*H163</f>
        <v>0</v>
      </c>
      <c r="Q163" s="143">
        <v>1.3999999999999999E-4</v>
      </c>
      <c r="R163" s="143">
        <f>Q163*H163</f>
        <v>0.11693682</v>
      </c>
      <c r="S163" s="143">
        <v>0</v>
      </c>
      <c r="T163" s="144">
        <f>S163*H163</f>
        <v>0</v>
      </c>
      <c r="AR163" s="14" t="s">
        <v>189</v>
      </c>
      <c r="AT163" s="14" t="s">
        <v>186</v>
      </c>
      <c r="AU163" s="14" t="s">
        <v>79</v>
      </c>
      <c r="AY163" s="14" t="s">
        <v>118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4" t="s">
        <v>77</v>
      </c>
      <c r="BK163" s="145">
        <f>ROUND(I163*H163,2)</f>
        <v>0</v>
      </c>
      <c r="BL163" s="14" t="s">
        <v>183</v>
      </c>
      <c r="BM163" s="14" t="s">
        <v>279</v>
      </c>
    </row>
    <row r="164" spans="2:65" s="11" customFormat="1" ht="11.25">
      <c r="B164" s="146"/>
      <c r="D164" s="147" t="s">
        <v>128</v>
      </c>
      <c r="F164" s="149" t="s">
        <v>280</v>
      </c>
      <c r="H164" s="150">
        <v>835.26300000000003</v>
      </c>
      <c r="I164" s="151"/>
      <c r="L164" s="146"/>
      <c r="M164" s="152"/>
      <c r="T164" s="153"/>
      <c r="AT164" s="148" t="s">
        <v>128</v>
      </c>
      <c r="AU164" s="148" t="s">
        <v>79</v>
      </c>
      <c r="AV164" s="11" t="s">
        <v>79</v>
      </c>
      <c r="AW164" s="11" t="s">
        <v>4</v>
      </c>
      <c r="AX164" s="11" t="s">
        <v>77</v>
      </c>
      <c r="AY164" s="148" t="s">
        <v>118</v>
      </c>
    </row>
    <row r="165" spans="2:65" s="1" customFormat="1" ht="16.5" customHeight="1">
      <c r="B165" s="28"/>
      <c r="C165" s="134" t="s">
        <v>281</v>
      </c>
      <c r="D165" s="134" t="s">
        <v>121</v>
      </c>
      <c r="E165" s="135" t="s">
        <v>282</v>
      </c>
      <c r="F165" s="136" t="s">
        <v>283</v>
      </c>
      <c r="G165" s="137" t="s">
        <v>124</v>
      </c>
      <c r="H165" s="138">
        <v>759.33</v>
      </c>
      <c r="I165" s="139"/>
      <c r="J165" s="140">
        <f>ROUND(I165*H165,2)</f>
        <v>0</v>
      </c>
      <c r="K165" s="136" t="s">
        <v>1</v>
      </c>
      <c r="L165" s="28"/>
      <c r="M165" s="141" t="s">
        <v>1</v>
      </c>
      <c r="N165" s="142" t="s">
        <v>40</v>
      </c>
      <c r="P165" s="143">
        <f>O165*H165</f>
        <v>0</v>
      </c>
      <c r="Q165" s="143">
        <v>4.0999999999999999E-4</v>
      </c>
      <c r="R165" s="143">
        <f>Q165*H165</f>
        <v>0.31132530000000003</v>
      </c>
      <c r="S165" s="143">
        <v>0</v>
      </c>
      <c r="T165" s="144">
        <f>S165*H165</f>
        <v>0</v>
      </c>
      <c r="AR165" s="14" t="s">
        <v>183</v>
      </c>
      <c r="AT165" s="14" t="s">
        <v>121</v>
      </c>
      <c r="AU165" s="14" t="s">
        <v>79</v>
      </c>
      <c r="AY165" s="14" t="s">
        <v>118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4" t="s">
        <v>77</v>
      </c>
      <c r="BK165" s="145">
        <f>ROUND(I165*H165,2)</f>
        <v>0</v>
      </c>
      <c r="BL165" s="14" t="s">
        <v>183</v>
      </c>
      <c r="BM165" s="14" t="s">
        <v>284</v>
      </c>
    </row>
    <row r="166" spans="2:65" s="11" customFormat="1" ht="11.25">
      <c r="B166" s="146"/>
      <c r="D166" s="147" t="s">
        <v>128</v>
      </c>
      <c r="E166" s="148" t="s">
        <v>1</v>
      </c>
      <c r="F166" s="149" t="s">
        <v>246</v>
      </c>
      <c r="H166" s="150">
        <v>759.33</v>
      </c>
      <c r="I166" s="151"/>
      <c r="L166" s="146"/>
      <c r="M166" s="152"/>
      <c r="T166" s="153"/>
      <c r="AT166" s="148" t="s">
        <v>128</v>
      </c>
      <c r="AU166" s="148" t="s">
        <v>79</v>
      </c>
      <c r="AV166" s="11" t="s">
        <v>79</v>
      </c>
      <c r="AW166" s="11" t="s">
        <v>32</v>
      </c>
      <c r="AX166" s="11" t="s">
        <v>77</v>
      </c>
      <c r="AY166" s="148" t="s">
        <v>118</v>
      </c>
    </row>
    <row r="167" spans="2:65" s="1" customFormat="1" ht="16.5" customHeight="1">
      <c r="B167" s="28"/>
      <c r="C167" s="154" t="s">
        <v>285</v>
      </c>
      <c r="D167" s="154" t="s">
        <v>186</v>
      </c>
      <c r="E167" s="155" t="s">
        <v>239</v>
      </c>
      <c r="F167" s="156" t="s">
        <v>240</v>
      </c>
      <c r="G167" s="157" t="s">
        <v>124</v>
      </c>
      <c r="H167" s="158">
        <v>835.26300000000003</v>
      </c>
      <c r="I167" s="159"/>
      <c r="J167" s="160">
        <f>ROUND(I167*H167,2)</f>
        <v>0</v>
      </c>
      <c r="K167" s="156" t="s">
        <v>1</v>
      </c>
      <c r="L167" s="161"/>
      <c r="M167" s="162" t="s">
        <v>1</v>
      </c>
      <c r="N167" s="163" t="s">
        <v>40</v>
      </c>
      <c r="P167" s="143">
        <f>O167*H167</f>
        <v>0</v>
      </c>
      <c r="Q167" s="143">
        <v>1.2E-2</v>
      </c>
      <c r="R167" s="143">
        <f>Q167*H167</f>
        <v>10.023156</v>
      </c>
      <c r="S167" s="143">
        <v>0</v>
      </c>
      <c r="T167" s="144">
        <f>S167*H167</f>
        <v>0</v>
      </c>
      <c r="AR167" s="14" t="s">
        <v>189</v>
      </c>
      <c r="AT167" s="14" t="s">
        <v>186</v>
      </c>
      <c r="AU167" s="14" t="s">
        <v>79</v>
      </c>
      <c r="AY167" s="14" t="s">
        <v>118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4" t="s">
        <v>77</v>
      </c>
      <c r="BK167" s="145">
        <f>ROUND(I167*H167,2)</f>
        <v>0</v>
      </c>
      <c r="BL167" s="14" t="s">
        <v>183</v>
      </c>
      <c r="BM167" s="14" t="s">
        <v>286</v>
      </c>
    </row>
    <row r="168" spans="2:65" s="11" customFormat="1" ht="11.25">
      <c r="B168" s="146"/>
      <c r="D168" s="147" t="s">
        <v>128</v>
      </c>
      <c r="F168" s="149" t="s">
        <v>280</v>
      </c>
      <c r="H168" s="150">
        <v>835.26300000000003</v>
      </c>
      <c r="I168" s="151"/>
      <c r="L168" s="146"/>
      <c r="M168" s="152"/>
      <c r="T168" s="153"/>
      <c r="AT168" s="148" t="s">
        <v>128</v>
      </c>
      <c r="AU168" s="148" t="s">
        <v>79</v>
      </c>
      <c r="AV168" s="11" t="s">
        <v>79</v>
      </c>
      <c r="AW168" s="11" t="s">
        <v>4</v>
      </c>
      <c r="AX168" s="11" t="s">
        <v>77</v>
      </c>
      <c r="AY168" s="148" t="s">
        <v>118</v>
      </c>
    </row>
    <row r="169" spans="2:65" s="1" customFormat="1" ht="16.5" customHeight="1">
      <c r="B169" s="28"/>
      <c r="C169" s="134" t="s">
        <v>287</v>
      </c>
      <c r="D169" s="134" t="s">
        <v>121</v>
      </c>
      <c r="E169" s="135" t="s">
        <v>288</v>
      </c>
      <c r="F169" s="136" t="s">
        <v>289</v>
      </c>
      <c r="G169" s="137" t="s">
        <v>162</v>
      </c>
      <c r="H169" s="138">
        <v>16.39</v>
      </c>
      <c r="I169" s="139"/>
      <c r="J169" s="140">
        <f>ROUND(I169*H169,2)</f>
        <v>0</v>
      </c>
      <c r="K169" s="136" t="s">
        <v>125</v>
      </c>
      <c r="L169" s="28"/>
      <c r="M169" s="141" t="s">
        <v>1</v>
      </c>
      <c r="N169" s="142" t="s">
        <v>40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" t="s">
        <v>183</v>
      </c>
      <c r="AT169" s="14" t="s">
        <v>121</v>
      </c>
      <c r="AU169" s="14" t="s">
        <v>79</v>
      </c>
      <c r="AY169" s="14" t="s">
        <v>118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4" t="s">
        <v>77</v>
      </c>
      <c r="BK169" s="145">
        <f>ROUND(I169*H169,2)</f>
        <v>0</v>
      </c>
      <c r="BL169" s="14" t="s">
        <v>183</v>
      </c>
      <c r="BM169" s="14" t="s">
        <v>290</v>
      </c>
    </row>
    <row r="170" spans="2:65" s="10" customFormat="1" ht="22.9" customHeight="1">
      <c r="B170" s="122"/>
      <c r="D170" s="123" t="s">
        <v>68</v>
      </c>
      <c r="E170" s="132" t="s">
        <v>291</v>
      </c>
      <c r="F170" s="132" t="s">
        <v>292</v>
      </c>
      <c r="I170" s="125"/>
      <c r="J170" s="133">
        <f>BK170</f>
        <v>0</v>
      </c>
      <c r="L170" s="122"/>
      <c r="M170" s="127"/>
      <c r="P170" s="128">
        <f>SUM(P171:P173)</f>
        <v>0</v>
      </c>
      <c r="R170" s="128">
        <f>SUM(R171:R173)</f>
        <v>0.27904000000000001</v>
      </c>
      <c r="T170" s="129">
        <f>SUM(T171:T173)</f>
        <v>0</v>
      </c>
      <c r="AR170" s="123" t="s">
        <v>79</v>
      </c>
      <c r="AT170" s="130" t="s">
        <v>68</v>
      </c>
      <c r="AU170" s="130" t="s">
        <v>77</v>
      </c>
      <c r="AY170" s="123" t="s">
        <v>118</v>
      </c>
      <c r="BK170" s="131">
        <f>SUM(BK171:BK173)</f>
        <v>0</v>
      </c>
    </row>
    <row r="171" spans="2:65" s="1" customFormat="1" ht="22.5" customHeight="1">
      <c r="B171" s="28"/>
      <c r="C171" s="134" t="s">
        <v>293</v>
      </c>
      <c r="D171" s="134" t="s">
        <v>121</v>
      </c>
      <c r="E171" s="135" t="s">
        <v>294</v>
      </c>
      <c r="F171" s="136" t="s">
        <v>295</v>
      </c>
      <c r="G171" s="137" t="s">
        <v>226</v>
      </c>
      <c r="H171" s="138">
        <v>34.880000000000003</v>
      </c>
      <c r="I171" s="139"/>
      <c r="J171" s="140">
        <f>ROUND(I171*H171,2)</f>
        <v>0</v>
      </c>
      <c r="K171" s="136" t="s">
        <v>1</v>
      </c>
      <c r="L171" s="28"/>
      <c r="M171" s="141" t="s">
        <v>1</v>
      </c>
      <c r="N171" s="142" t="s">
        <v>40</v>
      </c>
      <c r="P171" s="143">
        <f>O171*H171</f>
        <v>0</v>
      </c>
      <c r="Q171" s="143">
        <v>8.0000000000000002E-3</v>
      </c>
      <c r="R171" s="143">
        <f>Q171*H171</f>
        <v>0.27904000000000001</v>
      </c>
      <c r="S171" s="143">
        <v>0</v>
      </c>
      <c r="T171" s="144">
        <f>S171*H171</f>
        <v>0</v>
      </c>
      <c r="AR171" s="14" t="s">
        <v>183</v>
      </c>
      <c r="AT171" s="14" t="s">
        <v>121</v>
      </c>
      <c r="AU171" s="14" t="s">
        <v>79</v>
      </c>
      <c r="AY171" s="14" t="s">
        <v>118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4" t="s">
        <v>77</v>
      </c>
      <c r="BK171" s="145">
        <f>ROUND(I171*H171,2)</f>
        <v>0</v>
      </c>
      <c r="BL171" s="14" t="s">
        <v>183</v>
      </c>
      <c r="BM171" s="14" t="s">
        <v>296</v>
      </c>
    </row>
    <row r="172" spans="2:65" s="11" customFormat="1" ht="11.25">
      <c r="B172" s="146"/>
      <c r="D172" s="147" t="s">
        <v>128</v>
      </c>
      <c r="E172" s="148" t="s">
        <v>1</v>
      </c>
      <c r="F172" s="149" t="s">
        <v>297</v>
      </c>
      <c r="H172" s="150">
        <v>34.880000000000003</v>
      </c>
      <c r="I172" s="151"/>
      <c r="L172" s="146"/>
      <c r="M172" s="152"/>
      <c r="T172" s="153"/>
      <c r="AT172" s="148" t="s">
        <v>128</v>
      </c>
      <c r="AU172" s="148" t="s">
        <v>79</v>
      </c>
      <c r="AV172" s="11" t="s">
        <v>79</v>
      </c>
      <c r="AW172" s="11" t="s">
        <v>32</v>
      </c>
      <c r="AX172" s="11" t="s">
        <v>77</v>
      </c>
      <c r="AY172" s="148" t="s">
        <v>118</v>
      </c>
    </row>
    <row r="173" spans="2:65" s="1" customFormat="1" ht="16.5" customHeight="1">
      <c r="B173" s="28"/>
      <c r="C173" s="134" t="s">
        <v>298</v>
      </c>
      <c r="D173" s="134" t="s">
        <v>121</v>
      </c>
      <c r="E173" s="135" t="s">
        <v>299</v>
      </c>
      <c r="F173" s="136" t="s">
        <v>300</v>
      </c>
      <c r="G173" s="137" t="s">
        <v>162</v>
      </c>
      <c r="H173" s="138">
        <v>0.27900000000000003</v>
      </c>
      <c r="I173" s="139"/>
      <c r="J173" s="140">
        <f>ROUND(I173*H173,2)</f>
        <v>0</v>
      </c>
      <c r="K173" s="136" t="s">
        <v>125</v>
      </c>
      <c r="L173" s="28"/>
      <c r="M173" s="141" t="s">
        <v>1</v>
      </c>
      <c r="N173" s="142" t="s">
        <v>40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" t="s">
        <v>183</v>
      </c>
      <c r="AT173" s="14" t="s">
        <v>121</v>
      </c>
      <c r="AU173" s="14" t="s">
        <v>79</v>
      </c>
      <c r="AY173" s="14" t="s">
        <v>118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4" t="s">
        <v>77</v>
      </c>
      <c r="BK173" s="145">
        <f>ROUND(I173*H173,2)</f>
        <v>0</v>
      </c>
      <c r="BL173" s="14" t="s">
        <v>183</v>
      </c>
      <c r="BM173" s="14" t="s">
        <v>301</v>
      </c>
    </row>
    <row r="174" spans="2:65" s="10" customFormat="1" ht="22.9" customHeight="1">
      <c r="B174" s="122"/>
      <c r="D174" s="123" t="s">
        <v>68</v>
      </c>
      <c r="E174" s="132" t="s">
        <v>302</v>
      </c>
      <c r="F174" s="132" t="s">
        <v>303</v>
      </c>
      <c r="I174" s="125"/>
      <c r="J174" s="133">
        <f>BK174</f>
        <v>0</v>
      </c>
      <c r="L174" s="122"/>
      <c r="M174" s="127"/>
      <c r="P174" s="128">
        <f>SUM(P175:P183)</f>
        <v>0</v>
      </c>
      <c r="R174" s="128">
        <f>SUM(R175:R183)</f>
        <v>5.61</v>
      </c>
      <c r="T174" s="129">
        <f>SUM(T175:T183)</f>
        <v>5.3153100000000002</v>
      </c>
      <c r="AR174" s="123" t="s">
        <v>79</v>
      </c>
      <c r="AT174" s="130" t="s">
        <v>68</v>
      </c>
      <c r="AU174" s="130" t="s">
        <v>77</v>
      </c>
      <c r="AY174" s="123" t="s">
        <v>118</v>
      </c>
      <c r="BK174" s="131">
        <f>SUM(BK175:BK183)</f>
        <v>0</v>
      </c>
    </row>
    <row r="175" spans="2:65" s="1" customFormat="1" ht="16.5" customHeight="1">
      <c r="B175" s="28"/>
      <c r="C175" s="134" t="s">
        <v>304</v>
      </c>
      <c r="D175" s="134" t="s">
        <v>121</v>
      </c>
      <c r="E175" s="135" t="s">
        <v>305</v>
      </c>
      <c r="F175" s="136" t="s">
        <v>306</v>
      </c>
      <c r="G175" s="137" t="s">
        <v>124</v>
      </c>
      <c r="H175" s="138">
        <v>759.33</v>
      </c>
      <c r="I175" s="139"/>
      <c r="J175" s="140">
        <f>ROUND(I175*H175,2)</f>
        <v>0</v>
      </c>
      <c r="K175" s="136" t="s">
        <v>125</v>
      </c>
      <c r="L175" s="28"/>
      <c r="M175" s="141" t="s">
        <v>1</v>
      </c>
      <c r="N175" s="142" t="s">
        <v>40</v>
      </c>
      <c r="P175" s="143">
        <f>O175*H175</f>
        <v>0</v>
      </c>
      <c r="Q175" s="143">
        <v>0</v>
      </c>
      <c r="R175" s="143">
        <f>Q175*H175</f>
        <v>0</v>
      </c>
      <c r="S175" s="143">
        <v>5.0000000000000001E-3</v>
      </c>
      <c r="T175" s="144">
        <f>S175*H175</f>
        <v>3.7966500000000001</v>
      </c>
      <c r="AR175" s="14" t="s">
        <v>183</v>
      </c>
      <c r="AT175" s="14" t="s">
        <v>121</v>
      </c>
      <c r="AU175" s="14" t="s">
        <v>79</v>
      </c>
      <c r="AY175" s="14" t="s">
        <v>118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4" t="s">
        <v>77</v>
      </c>
      <c r="BK175" s="145">
        <f>ROUND(I175*H175,2)</f>
        <v>0</v>
      </c>
      <c r="BL175" s="14" t="s">
        <v>183</v>
      </c>
      <c r="BM175" s="14" t="s">
        <v>307</v>
      </c>
    </row>
    <row r="176" spans="2:65" s="11" customFormat="1" ht="11.25">
      <c r="B176" s="146"/>
      <c r="D176" s="147" t="s">
        <v>128</v>
      </c>
      <c r="E176" s="148" t="s">
        <v>1</v>
      </c>
      <c r="F176" s="149" t="s">
        <v>133</v>
      </c>
      <c r="H176" s="150">
        <v>759.33</v>
      </c>
      <c r="I176" s="151"/>
      <c r="L176" s="146"/>
      <c r="M176" s="152"/>
      <c r="T176" s="153"/>
      <c r="AT176" s="148" t="s">
        <v>128</v>
      </c>
      <c r="AU176" s="148" t="s">
        <v>79</v>
      </c>
      <c r="AV176" s="11" t="s">
        <v>79</v>
      </c>
      <c r="AW176" s="11" t="s">
        <v>32</v>
      </c>
      <c r="AX176" s="11" t="s">
        <v>77</v>
      </c>
      <c r="AY176" s="148" t="s">
        <v>118</v>
      </c>
    </row>
    <row r="177" spans="2:65" s="1" customFormat="1" ht="16.5" customHeight="1">
      <c r="B177" s="28"/>
      <c r="C177" s="134" t="s">
        <v>308</v>
      </c>
      <c r="D177" s="134" t="s">
        <v>121</v>
      </c>
      <c r="E177" s="135" t="s">
        <v>309</v>
      </c>
      <c r="F177" s="136" t="s">
        <v>310</v>
      </c>
      <c r="G177" s="137" t="s">
        <v>124</v>
      </c>
      <c r="H177" s="138">
        <v>759.33</v>
      </c>
      <c r="I177" s="139"/>
      <c r="J177" s="140">
        <f>ROUND(I177*H177,2)</f>
        <v>0</v>
      </c>
      <c r="K177" s="136" t="s">
        <v>125</v>
      </c>
      <c r="L177" s="28"/>
      <c r="M177" s="141" t="s">
        <v>1</v>
      </c>
      <c r="N177" s="142" t="s">
        <v>40</v>
      </c>
      <c r="P177" s="143">
        <f>O177*H177</f>
        <v>0</v>
      </c>
      <c r="Q177" s="143">
        <v>0</v>
      </c>
      <c r="R177" s="143">
        <f>Q177*H177</f>
        <v>0</v>
      </c>
      <c r="S177" s="143">
        <v>2E-3</v>
      </c>
      <c r="T177" s="144">
        <f>S177*H177</f>
        <v>1.5186600000000001</v>
      </c>
      <c r="AR177" s="14" t="s">
        <v>183</v>
      </c>
      <c r="AT177" s="14" t="s">
        <v>121</v>
      </c>
      <c r="AU177" s="14" t="s">
        <v>79</v>
      </c>
      <c r="AY177" s="14" t="s">
        <v>118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4" t="s">
        <v>77</v>
      </c>
      <c r="BK177" s="145">
        <f>ROUND(I177*H177,2)</f>
        <v>0</v>
      </c>
      <c r="BL177" s="14" t="s">
        <v>183</v>
      </c>
      <c r="BM177" s="14" t="s">
        <v>311</v>
      </c>
    </row>
    <row r="178" spans="2:65" s="11" customFormat="1" ht="11.25">
      <c r="B178" s="146"/>
      <c r="D178" s="147" t="s">
        <v>128</v>
      </c>
      <c r="E178" s="148" t="s">
        <v>1</v>
      </c>
      <c r="F178" s="149" t="s">
        <v>133</v>
      </c>
      <c r="H178" s="150">
        <v>759.33</v>
      </c>
      <c r="I178" s="151"/>
      <c r="L178" s="146"/>
      <c r="M178" s="152"/>
      <c r="T178" s="153"/>
      <c r="AT178" s="148" t="s">
        <v>128</v>
      </c>
      <c r="AU178" s="148" t="s">
        <v>79</v>
      </c>
      <c r="AV178" s="11" t="s">
        <v>79</v>
      </c>
      <c r="AW178" s="11" t="s">
        <v>32</v>
      </c>
      <c r="AX178" s="11" t="s">
        <v>77</v>
      </c>
      <c r="AY178" s="148" t="s">
        <v>118</v>
      </c>
    </row>
    <row r="179" spans="2:65" s="1" customFormat="1" ht="16.5" customHeight="1">
      <c r="B179" s="28"/>
      <c r="C179" s="134" t="s">
        <v>312</v>
      </c>
      <c r="D179" s="134" t="s">
        <v>121</v>
      </c>
      <c r="E179" s="135" t="s">
        <v>313</v>
      </c>
      <c r="F179" s="136" t="s">
        <v>314</v>
      </c>
      <c r="G179" s="137" t="s">
        <v>315</v>
      </c>
      <c r="H179" s="138">
        <v>5610</v>
      </c>
      <c r="I179" s="139"/>
      <c r="J179" s="140">
        <f>ROUND(I179*H179,2)</f>
        <v>0</v>
      </c>
      <c r="K179" s="136" t="s">
        <v>1</v>
      </c>
      <c r="L179" s="28"/>
      <c r="M179" s="141" t="s">
        <v>1</v>
      </c>
      <c r="N179" s="142" t="s">
        <v>40</v>
      </c>
      <c r="P179" s="143">
        <f>O179*H179</f>
        <v>0</v>
      </c>
      <c r="Q179" s="143">
        <v>1E-3</v>
      </c>
      <c r="R179" s="143">
        <f>Q179*H179</f>
        <v>5.61</v>
      </c>
      <c r="S179" s="143">
        <v>0</v>
      </c>
      <c r="T179" s="144">
        <f>S179*H179</f>
        <v>0</v>
      </c>
      <c r="AR179" s="14" t="s">
        <v>183</v>
      </c>
      <c r="AT179" s="14" t="s">
        <v>121</v>
      </c>
      <c r="AU179" s="14" t="s">
        <v>79</v>
      </c>
      <c r="AY179" s="14" t="s">
        <v>118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4" t="s">
        <v>77</v>
      </c>
      <c r="BK179" s="145">
        <f>ROUND(I179*H179,2)</f>
        <v>0</v>
      </c>
      <c r="BL179" s="14" t="s">
        <v>183</v>
      </c>
      <c r="BM179" s="14" t="s">
        <v>316</v>
      </c>
    </row>
    <row r="180" spans="2:65" s="11" customFormat="1" ht="11.25">
      <c r="B180" s="146"/>
      <c r="D180" s="147" t="s">
        <v>128</v>
      </c>
      <c r="E180" s="148" t="s">
        <v>1</v>
      </c>
      <c r="F180" s="149" t="s">
        <v>317</v>
      </c>
      <c r="H180" s="150">
        <v>5100</v>
      </c>
      <c r="I180" s="151"/>
      <c r="L180" s="146"/>
      <c r="M180" s="152"/>
      <c r="T180" s="153"/>
      <c r="AT180" s="148" t="s">
        <v>128</v>
      </c>
      <c r="AU180" s="148" t="s">
        <v>79</v>
      </c>
      <c r="AV180" s="11" t="s">
        <v>79</v>
      </c>
      <c r="AW180" s="11" t="s">
        <v>32</v>
      </c>
      <c r="AX180" s="11" t="s">
        <v>69</v>
      </c>
      <c r="AY180" s="148" t="s">
        <v>118</v>
      </c>
    </row>
    <row r="181" spans="2:65" s="11" customFormat="1" ht="11.25">
      <c r="B181" s="146"/>
      <c r="D181" s="147" t="s">
        <v>128</v>
      </c>
      <c r="E181" s="148" t="s">
        <v>1</v>
      </c>
      <c r="F181" s="149" t="s">
        <v>318</v>
      </c>
      <c r="H181" s="150">
        <v>510</v>
      </c>
      <c r="I181" s="151"/>
      <c r="L181" s="146"/>
      <c r="M181" s="152"/>
      <c r="T181" s="153"/>
      <c r="AT181" s="148" t="s">
        <v>128</v>
      </c>
      <c r="AU181" s="148" t="s">
        <v>79</v>
      </c>
      <c r="AV181" s="11" t="s">
        <v>79</v>
      </c>
      <c r="AW181" s="11" t="s">
        <v>32</v>
      </c>
      <c r="AX181" s="11" t="s">
        <v>69</v>
      </c>
      <c r="AY181" s="148" t="s">
        <v>118</v>
      </c>
    </row>
    <row r="182" spans="2:65" s="12" customFormat="1" ht="11.25">
      <c r="B182" s="164"/>
      <c r="D182" s="147" t="s">
        <v>128</v>
      </c>
      <c r="E182" s="165" t="s">
        <v>1</v>
      </c>
      <c r="F182" s="166" t="s">
        <v>270</v>
      </c>
      <c r="H182" s="167">
        <v>5610</v>
      </c>
      <c r="I182" s="168"/>
      <c r="L182" s="164"/>
      <c r="M182" s="169"/>
      <c r="T182" s="170"/>
      <c r="AT182" s="165" t="s">
        <v>128</v>
      </c>
      <c r="AU182" s="165" t="s">
        <v>79</v>
      </c>
      <c r="AV182" s="12" t="s">
        <v>126</v>
      </c>
      <c r="AW182" s="12" t="s">
        <v>32</v>
      </c>
      <c r="AX182" s="12" t="s">
        <v>77</v>
      </c>
      <c r="AY182" s="165" t="s">
        <v>118</v>
      </c>
    </row>
    <row r="183" spans="2:65" s="1" customFormat="1" ht="16.5" customHeight="1">
      <c r="B183" s="28"/>
      <c r="C183" s="134" t="s">
        <v>319</v>
      </c>
      <c r="D183" s="134" t="s">
        <v>121</v>
      </c>
      <c r="E183" s="135" t="s">
        <v>320</v>
      </c>
      <c r="F183" s="136" t="s">
        <v>321</v>
      </c>
      <c r="G183" s="137" t="s">
        <v>162</v>
      </c>
      <c r="H183" s="138">
        <v>5.61</v>
      </c>
      <c r="I183" s="139"/>
      <c r="J183" s="140">
        <f>ROUND(I183*H183,2)</f>
        <v>0</v>
      </c>
      <c r="K183" s="136" t="s">
        <v>125</v>
      </c>
      <c r="L183" s="28"/>
      <c r="M183" s="141" t="s">
        <v>1</v>
      </c>
      <c r="N183" s="142" t="s">
        <v>40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" t="s">
        <v>183</v>
      </c>
      <c r="AT183" s="14" t="s">
        <v>121</v>
      </c>
      <c r="AU183" s="14" t="s">
        <v>79</v>
      </c>
      <c r="AY183" s="14" t="s">
        <v>118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4" t="s">
        <v>77</v>
      </c>
      <c r="BK183" s="145">
        <f>ROUND(I183*H183,2)</f>
        <v>0</v>
      </c>
      <c r="BL183" s="14" t="s">
        <v>183</v>
      </c>
      <c r="BM183" s="14" t="s">
        <v>322</v>
      </c>
    </row>
    <row r="184" spans="2:65" s="10" customFormat="1" ht="22.9" customHeight="1">
      <c r="B184" s="122"/>
      <c r="D184" s="123" t="s">
        <v>68</v>
      </c>
      <c r="E184" s="132" t="s">
        <v>323</v>
      </c>
      <c r="F184" s="132" t="s">
        <v>324</v>
      </c>
      <c r="I184" s="125"/>
      <c r="J184" s="133">
        <f>BK184</f>
        <v>0</v>
      </c>
      <c r="L184" s="122"/>
      <c r="M184" s="127"/>
      <c r="P184" s="128">
        <f>SUM(P185:P188)</f>
        <v>0</v>
      </c>
      <c r="R184" s="128">
        <f>SUM(R185:R188)</f>
        <v>0.19551000000000002</v>
      </c>
      <c r="T184" s="129">
        <f>SUM(T185:T188)</f>
        <v>0</v>
      </c>
      <c r="AR184" s="123" t="s">
        <v>79</v>
      </c>
      <c r="AT184" s="130" t="s">
        <v>68</v>
      </c>
      <c r="AU184" s="130" t="s">
        <v>77</v>
      </c>
      <c r="AY184" s="123" t="s">
        <v>118</v>
      </c>
      <c r="BK184" s="131">
        <f>SUM(BK185:BK188)</f>
        <v>0</v>
      </c>
    </row>
    <row r="185" spans="2:65" s="1" customFormat="1" ht="16.5" customHeight="1">
      <c r="B185" s="28"/>
      <c r="C185" s="134" t="s">
        <v>325</v>
      </c>
      <c r="D185" s="134" t="s">
        <v>121</v>
      </c>
      <c r="E185" s="135" t="s">
        <v>326</v>
      </c>
      <c r="F185" s="136" t="s">
        <v>327</v>
      </c>
      <c r="G185" s="137" t="s">
        <v>124</v>
      </c>
      <c r="H185" s="138">
        <v>399</v>
      </c>
      <c r="I185" s="139"/>
      <c r="J185" s="140">
        <f>ROUND(I185*H185,2)</f>
        <v>0</v>
      </c>
      <c r="K185" s="136" t="s">
        <v>125</v>
      </c>
      <c r="L185" s="28"/>
      <c r="M185" s="141" t="s">
        <v>1</v>
      </c>
      <c r="N185" s="142" t="s">
        <v>40</v>
      </c>
      <c r="P185" s="143">
        <f>O185*H185</f>
        <v>0</v>
      </c>
      <c r="Q185" s="143">
        <v>2.0000000000000001E-4</v>
      </c>
      <c r="R185" s="143">
        <f>Q185*H185</f>
        <v>7.980000000000001E-2</v>
      </c>
      <c r="S185" s="143">
        <v>0</v>
      </c>
      <c r="T185" s="144">
        <f>S185*H185</f>
        <v>0</v>
      </c>
      <c r="AR185" s="14" t="s">
        <v>183</v>
      </c>
      <c r="AT185" s="14" t="s">
        <v>121</v>
      </c>
      <c r="AU185" s="14" t="s">
        <v>79</v>
      </c>
      <c r="AY185" s="14" t="s">
        <v>118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4" t="s">
        <v>77</v>
      </c>
      <c r="BK185" s="145">
        <f>ROUND(I185*H185,2)</f>
        <v>0</v>
      </c>
      <c r="BL185" s="14" t="s">
        <v>183</v>
      </c>
      <c r="BM185" s="14" t="s">
        <v>328</v>
      </c>
    </row>
    <row r="186" spans="2:65" s="11" customFormat="1" ht="11.25">
      <c r="B186" s="146"/>
      <c r="D186" s="147" t="s">
        <v>128</v>
      </c>
      <c r="E186" s="148" t="s">
        <v>1</v>
      </c>
      <c r="F186" s="149" t="s">
        <v>129</v>
      </c>
      <c r="H186" s="150">
        <v>399</v>
      </c>
      <c r="I186" s="151"/>
      <c r="L186" s="146"/>
      <c r="M186" s="152"/>
      <c r="T186" s="153"/>
      <c r="AT186" s="148" t="s">
        <v>128</v>
      </c>
      <c r="AU186" s="148" t="s">
        <v>79</v>
      </c>
      <c r="AV186" s="11" t="s">
        <v>79</v>
      </c>
      <c r="AW186" s="11" t="s">
        <v>32</v>
      </c>
      <c r="AX186" s="11" t="s">
        <v>77</v>
      </c>
      <c r="AY186" s="148" t="s">
        <v>118</v>
      </c>
    </row>
    <row r="187" spans="2:65" s="1" customFormat="1" ht="16.5" customHeight="1">
      <c r="B187" s="28"/>
      <c r="C187" s="134" t="s">
        <v>329</v>
      </c>
      <c r="D187" s="134" t="s">
        <v>121</v>
      </c>
      <c r="E187" s="135" t="s">
        <v>330</v>
      </c>
      <c r="F187" s="136" t="s">
        <v>331</v>
      </c>
      <c r="G187" s="137" t="s">
        <v>124</v>
      </c>
      <c r="H187" s="138">
        <v>399</v>
      </c>
      <c r="I187" s="139"/>
      <c r="J187" s="140">
        <f>ROUND(I187*H187,2)</f>
        <v>0</v>
      </c>
      <c r="K187" s="136" t="s">
        <v>125</v>
      </c>
      <c r="L187" s="28"/>
      <c r="M187" s="141" t="s">
        <v>1</v>
      </c>
      <c r="N187" s="142" t="s">
        <v>40</v>
      </c>
      <c r="P187" s="143">
        <f>O187*H187</f>
        <v>0</v>
      </c>
      <c r="Q187" s="143">
        <v>2.9E-4</v>
      </c>
      <c r="R187" s="143">
        <f>Q187*H187</f>
        <v>0.11571000000000001</v>
      </c>
      <c r="S187" s="143">
        <v>0</v>
      </c>
      <c r="T187" s="144">
        <f>S187*H187</f>
        <v>0</v>
      </c>
      <c r="AR187" s="14" t="s">
        <v>183</v>
      </c>
      <c r="AT187" s="14" t="s">
        <v>121</v>
      </c>
      <c r="AU187" s="14" t="s">
        <v>79</v>
      </c>
      <c r="AY187" s="14" t="s">
        <v>118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4" t="s">
        <v>77</v>
      </c>
      <c r="BK187" s="145">
        <f>ROUND(I187*H187,2)</f>
        <v>0</v>
      </c>
      <c r="BL187" s="14" t="s">
        <v>183</v>
      </c>
      <c r="BM187" s="14" t="s">
        <v>332</v>
      </c>
    </row>
    <row r="188" spans="2:65" s="11" customFormat="1" ht="11.25">
      <c r="B188" s="146"/>
      <c r="D188" s="147" t="s">
        <v>128</v>
      </c>
      <c r="E188" s="148" t="s">
        <v>1</v>
      </c>
      <c r="F188" s="149" t="s">
        <v>129</v>
      </c>
      <c r="H188" s="150">
        <v>399</v>
      </c>
      <c r="I188" s="151"/>
      <c r="L188" s="146"/>
      <c r="M188" s="152"/>
      <c r="T188" s="153"/>
      <c r="AT188" s="148" t="s">
        <v>128</v>
      </c>
      <c r="AU188" s="148" t="s">
        <v>79</v>
      </c>
      <c r="AV188" s="11" t="s">
        <v>79</v>
      </c>
      <c r="AW188" s="11" t="s">
        <v>32</v>
      </c>
      <c r="AX188" s="11" t="s">
        <v>77</v>
      </c>
      <c r="AY188" s="148" t="s">
        <v>118</v>
      </c>
    </row>
    <row r="189" spans="2:65" s="10" customFormat="1" ht="25.9" customHeight="1">
      <c r="B189" s="122"/>
      <c r="D189" s="123" t="s">
        <v>68</v>
      </c>
      <c r="E189" s="124" t="s">
        <v>333</v>
      </c>
      <c r="F189" s="124" t="s">
        <v>334</v>
      </c>
      <c r="I189" s="125"/>
      <c r="J189" s="126">
        <f>BK189</f>
        <v>0</v>
      </c>
      <c r="L189" s="122"/>
      <c r="M189" s="127"/>
      <c r="P189" s="128">
        <f>P190</f>
        <v>0</v>
      </c>
      <c r="R189" s="128">
        <f>R190</f>
        <v>0</v>
      </c>
      <c r="T189" s="129">
        <f>T190</f>
        <v>0</v>
      </c>
      <c r="AR189" s="123" t="s">
        <v>146</v>
      </c>
      <c r="AT189" s="130" t="s">
        <v>68</v>
      </c>
      <c r="AU189" s="130" t="s">
        <v>69</v>
      </c>
      <c r="AY189" s="123" t="s">
        <v>118</v>
      </c>
      <c r="BK189" s="131">
        <f>BK190</f>
        <v>0</v>
      </c>
    </row>
    <row r="190" spans="2:65" s="10" customFormat="1" ht="22.9" customHeight="1">
      <c r="B190" s="122"/>
      <c r="D190" s="123" t="s">
        <v>68</v>
      </c>
      <c r="E190" s="132" t="s">
        <v>335</v>
      </c>
      <c r="F190" s="132" t="s">
        <v>336</v>
      </c>
      <c r="I190" s="125"/>
      <c r="J190" s="133">
        <f>BK190</f>
        <v>0</v>
      </c>
      <c r="L190" s="122"/>
      <c r="M190" s="127"/>
      <c r="P190" s="128">
        <f>P191</f>
        <v>0</v>
      </c>
      <c r="R190" s="128">
        <f>R191</f>
        <v>0</v>
      </c>
      <c r="T190" s="129">
        <f>T191</f>
        <v>0</v>
      </c>
      <c r="AR190" s="123" t="s">
        <v>146</v>
      </c>
      <c r="AT190" s="130" t="s">
        <v>68</v>
      </c>
      <c r="AU190" s="130" t="s">
        <v>77</v>
      </c>
      <c r="AY190" s="123" t="s">
        <v>118</v>
      </c>
      <c r="BK190" s="131">
        <f>BK191</f>
        <v>0</v>
      </c>
    </row>
    <row r="191" spans="2:65" s="1" customFormat="1" ht="16.5" customHeight="1">
      <c r="B191" s="28"/>
      <c r="C191" s="134" t="s">
        <v>337</v>
      </c>
      <c r="D191" s="134" t="s">
        <v>121</v>
      </c>
      <c r="E191" s="135" t="s">
        <v>338</v>
      </c>
      <c r="F191" s="136" t="s">
        <v>336</v>
      </c>
      <c r="G191" s="137" t="s">
        <v>339</v>
      </c>
      <c r="H191" s="138">
        <v>1</v>
      </c>
      <c r="I191" s="139"/>
      <c r="J191" s="140">
        <f>ROUND(I191*H191,2)</f>
        <v>0</v>
      </c>
      <c r="K191" s="136" t="s">
        <v>125</v>
      </c>
      <c r="L191" s="28"/>
      <c r="M191" s="171" t="s">
        <v>1</v>
      </c>
      <c r="N191" s="172" t="s">
        <v>40</v>
      </c>
      <c r="O191" s="173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AR191" s="14" t="s">
        <v>340</v>
      </c>
      <c r="AT191" s="14" t="s">
        <v>121</v>
      </c>
      <c r="AU191" s="14" t="s">
        <v>79</v>
      </c>
      <c r="AY191" s="14" t="s">
        <v>118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4" t="s">
        <v>77</v>
      </c>
      <c r="BK191" s="145">
        <f>ROUND(I191*H191,2)</f>
        <v>0</v>
      </c>
      <c r="BL191" s="14" t="s">
        <v>340</v>
      </c>
      <c r="BM191" s="14" t="s">
        <v>341</v>
      </c>
    </row>
    <row r="192" spans="2:65" s="1" customFormat="1" ht="6.95" customHeight="1">
      <c r="B192" s="37"/>
      <c r="C192" s="38"/>
      <c r="D192" s="38"/>
      <c r="E192" s="38"/>
      <c r="F192" s="38"/>
      <c r="G192" s="38"/>
      <c r="H192" s="38"/>
      <c r="I192" s="97"/>
      <c r="J192" s="38"/>
      <c r="K192" s="38"/>
      <c r="L192" s="28"/>
    </row>
  </sheetData>
  <sheetProtection algorithmName="SHA-512" hashValue="2c1XEA235J67gUcSq7SDHZmTGZgJx/W6ARX5MCdVslI6JCQIEHzN4JJGeC+GkuVoRen5qpugguvMpV9bkgyK1g==" saltValue="sCc/DdW9/+pKYjLCcPHCmw==" spinCount="100000" sheet="1" objects="1" scenarios="1" formatColumns="0" formatRows="0" autoFilter="0"/>
  <autoFilter ref="C90:K191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3"/>
  <sheetViews>
    <sheetView showGridLines="0" topLeftCell="A86" workbookViewId="0">
      <selection activeCell="E115" sqref="E11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9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80"/>
      <c r="J3" s="16"/>
      <c r="K3" s="16"/>
      <c r="L3" s="17"/>
      <c r="AT3" s="14" t="s">
        <v>79</v>
      </c>
    </row>
    <row r="4" spans="2:46" ht="24.95" customHeight="1">
      <c r="B4" s="17"/>
      <c r="D4" s="18" t="s">
        <v>83</v>
      </c>
      <c r="L4" s="17"/>
      <c r="M4" s="19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3" t="s">
        <v>16</v>
      </c>
      <c r="L6" s="17"/>
    </row>
    <row r="7" spans="2:46" ht="16.5" customHeight="1">
      <c r="B7" s="17"/>
      <c r="E7" s="215" t="str">
        <f>'Rekapitulace stavby'!K6</f>
        <v>SOŠ a SOU Lanškroun - úprava podhledu ve sportoní hale a osvětlení haly</v>
      </c>
      <c r="F7" s="192"/>
      <c r="G7" s="192"/>
      <c r="H7" s="192"/>
      <c r="L7" s="17"/>
    </row>
    <row r="8" spans="2:46" s="1" customFormat="1" ht="12" customHeight="1">
      <c r="B8" s="28"/>
      <c r="D8" s="23" t="s">
        <v>84</v>
      </c>
      <c r="I8" s="81"/>
      <c r="L8" s="28"/>
    </row>
    <row r="9" spans="2:46" s="1" customFormat="1" ht="36.950000000000003" customHeight="1">
      <c r="B9" s="28"/>
      <c r="E9" s="195" t="s">
        <v>342</v>
      </c>
      <c r="F9" s="194"/>
      <c r="G9" s="194"/>
      <c r="H9" s="194"/>
      <c r="I9" s="81"/>
      <c r="L9" s="28"/>
    </row>
    <row r="10" spans="2:46" s="1" customFormat="1" ht="11.25">
      <c r="B10" s="28"/>
      <c r="I10" s="81"/>
      <c r="L10" s="28"/>
    </row>
    <row r="11" spans="2:46" s="1" customFormat="1" ht="12" customHeight="1">
      <c r="B11" s="28"/>
      <c r="D11" s="23" t="s">
        <v>18</v>
      </c>
      <c r="F11" s="14" t="s">
        <v>1</v>
      </c>
      <c r="I11" s="82" t="s">
        <v>19</v>
      </c>
      <c r="J11" s="14" t="s">
        <v>1</v>
      </c>
      <c r="L11" s="28"/>
    </row>
    <row r="12" spans="2:46" s="1" customFormat="1" ht="12" customHeight="1">
      <c r="B12" s="28"/>
      <c r="D12" s="23" t="s">
        <v>20</v>
      </c>
      <c r="F12" s="14" t="s">
        <v>21</v>
      </c>
      <c r="I12" s="82" t="s">
        <v>22</v>
      </c>
      <c r="J12" s="44" t="str">
        <f>'Rekapitulace stavby'!AN8</f>
        <v>21. 11. 2018</v>
      </c>
      <c r="L12" s="28"/>
    </row>
    <row r="13" spans="2:46" s="1" customFormat="1" ht="10.9" customHeight="1">
      <c r="B13" s="28"/>
      <c r="I13" s="81"/>
      <c r="L13" s="28"/>
    </row>
    <row r="14" spans="2:46" s="1" customFormat="1" ht="12" customHeight="1">
      <c r="B14" s="28"/>
      <c r="D14" s="23" t="s">
        <v>24</v>
      </c>
      <c r="I14" s="82" t="s">
        <v>25</v>
      </c>
      <c r="J14" s="14" t="s">
        <v>1</v>
      </c>
      <c r="L14" s="28"/>
    </row>
    <row r="15" spans="2:46" s="1" customFormat="1" ht="18" customHeight="1">
      <c r="B15" s="28"/>
      <c r="E15" s="14" t="s">
        <v>26</v>
      </c>
      <c r="I15" s="82" t="s">
        <v>27</v>
      </c>
      <c r="J15" s="14" t="s">
        <v>1</v>
      </c>
      <c r="L15" s="28"/>
    </row>
    <row r="16" spans="2:46" s="1" customFormat="1" ht="6.95" customHeight="1">
      <c r="B16" s="28"/>
      <c r="I16" s="81"/>
      <c r="L16" s="28"/>
    </row>
    <row r="17" spans="2:12" s="1" customFormat="1" ht="12" customHeight="1">
      <c r="B17" s="28"/>
      <c r="D17" s="23" t="s">
        <v>28</v>
      </c>
      <c r="I17" s="82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6" t="str">
        <f>'Rekapitulace stavby'!E14</f>
        <v>Vyplň údaj</v>
      </c>
      <c r="F18" s="198"/>
      <c r="G18" s="198"/>
      <c r="H18" s="198"/>
      <c r="I18" s="82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81"/>
      <c r="L19" s="28"/>
    </row>
    <row r="20" spans="2:12" s="1" customFormat="1" ht="12" customHeight="1">
      <c r="B20" s="28"/>
      <c r="D20" s="23" t="s">
        <v>30</v>
      </c>
      <c r="I20" s="82" t="s">
        <v>25</v>
      </c>
      <c r="J20" s="14" t="s">
        <v>1</v>
      </c>
      <c r="L20" s="28"/>
    </row>
    <row r="21" spans="2:12" s="1" customFormat="1" ht="18" customHeight="1">
      <c r="B21" s="28"/>
      <c r="E21" s="14" t="s">
        <v>31</v>
      </c>
      <c r="I21" s="82" t="s">
        <v>27</v>
      </c>
      <c r="J21" s="14" t="s">
        <v>1</v>
      </c>
      <c r="L21" s="28"/>
    </row>
    <row r="22" spans="2:12" s="1" customFormat="1" ht="6.95" customHeight="1">
      <c r="B22" s="28"/>
      <c r="I22" s="81"/>
      <c r="L22" s="28"/>
    </row>
    <row r="23" spans="2:12" s="1" customFormat="1" ht="12" customHeight="1">
      <c r="B23" s="28"/>
      <c r="D23" s="23" t="s">
        <v>33</v>
      </c>
      <c r="I23" s="82" t="s">
        <v>25</v>
      </c>
      <c r="J23" s="14" t="s">
        <v>1</v>
      </c>
      <c r="L23" s="28"/>
    </row>
    <row r="24" spans="2:12" s="1" customFormat="1" ht="18" customHeight="1">
      <c r="B24" s="28"/>
      <c r="E24" s="14" t="s">
        <v>31</v>
      </c>
      <c r="I24" s="82" t="s">
        <v>27</v>
      </c>
      <c r="J24" s="14" t="s">
        <v>1</v>
      </c>
      <c r="L24" s="28"/>
    </row>
    <row r="25" spans="2:12" s="1" customFormat="1" ht="6.95" customHeight="1">
      <c r="B25" s="28"/>
      <c r="I25" s="81"/>
      <c r="L25" s="28"/>
    </row>
    <row r="26" spans="2:12" s="1" customFormat="1" ht="12" customHeight="1">
      <c r="B26" s="28"/>
      <c r="D26" s="23" t="s">
        <v>34</v>
      </c>
      <c r="I26" s="81"/>
      <c r="L26" s="28"/>
    </row>
    <row r="27" spans="2:12" s="6" customFormat="1" ht="16.5" customHeight="1">
      <c r="B27" s="83"/>
      <c r="E27" s="202" t="s">
        <v>1</v>
      </c>
      <c r="F27" s="202"/>
      <c r="G27" s="202"/>
      <c r="H27" s="202"/>
      <c r="I27" s="84"/>
      <c r="L27" s="83"/>
    </row>
    <row r="28" spans="2:12" s="1" customFormat="1" ht="6.95" customHeight="1">
      <c r="B28" s="28"/>
      <c r="I28" s="81"/>
      <c r="L28" s="28"/>
    </row>
    <row r="29" spans="2:12" s="1" customFormat="1" ht="6.95" customHeight="1">
      <c r="B29" s="28"/>
      <c r="D29" s="45"/>
      <c r="E29" s="45"/>
      <c r="F29" s="45"/>
      <c r="G29" s="45"/>
      <c r="H29" s="45"/>
      <c r="I29" s="85"/>
      <c r="J29" s="45"/>
      <c r="K29" s="45"/>
      <c r="L29" s="28"/>
    </row>
    <row r="30" spans="2:12" s="1" customFormat="1" ht="25.35" customHeight="1">
      <c r="B30" s="28"/>
      <c r="D30" s="86" t="s">
        <v>35</v>
      </c>
      <c r="I30" s="81"/>
      <c r="J30" s="57">
        <f>ROUND(J92, 2)</f>
        <v>0</v>
      </c>
      <c r="L30" s="28"/>
    </row>
    <row r="31" spans="2:12" s="1" customFormat="1" ht="6.95" customHeight="1">
      <c r="B31" s="28"/>
      <c r="D31" s="45"/>
      <c r="E31" s="45"/>
      <c r="F31" s="45"/>
      <c r="G31" s="45"/>
      <c r="H31" s="45"/>
      <c r="I31" s="85"/>
      <c r="J31" s="45"/>
      <c r="K31" s="45"/>
      <c r="L31" s="28"/>
    </row>
    <row r="32" spans="2:12" s="1" customFormat="1" ht="14.45" customHeight="1">
      <c r="B32" s="28"/>
      <c r="F32" s="31" t="s">
        <v>37</v>
      </c>
      <c r="I32" s="87" t="s">
        <v>36</v>
      </c>
      <c r="J32" s="31" t="s">
        <v>38</v>
      </c>
      <c r="L32" s="28"/>
    </row>
    <row r="33" spans="2:12" s="1" customFormat="1" ht="14.45" customHeight="1">
      <c r="B33" s="28"/>
      <c r="D33" s="23" t="s">
        <v>39</v>
      </c>
      <c r="E33" s="23" t="s">
        <v>40</v>
      </c>
      <c r="F33" s="88">
        <f>ROUND((SUM(BE92:BE152)),  2)</f>
        <v>0</v>
      </c>
      <c r="I33" s="89">
        <v>0.21</v>
      </c>
      <c r="J33" s="88">
        <f>ROUND(((SUM(BE92:BE152))*I33),  2)</f>
        <v>0</v>
      </c>
      <c r="L33" s="28"/>
    </row>
    <row r="34" spans="2:12" s="1" customFormat="1" ht="14.45" customHeight="1">
      <c r="B34" s="28"/>
      <c r="E34" s="23" t="s">
        <v>41</v>
      </c>
      <c r="F34" s="88">
        <f>ROUND((SUM(BF92:BF152)),  2)</f>
        <v>0</v>
      </c>
      <c r="I34" s="89">
        <v>0.15</v>
      </c>
      <c r="J34" s="88">
        <f>ROUND(((SUM(BF92:BF152))*I34),  2)</f>
        <v>0</v>
      </c>
      <c r="L34" s="28"/>
    </row>
    <row r="35" spans="2:12" s="1" customFormat="1" ht="14.45" hidden="1" customHeight="1">
      <c r="B35" s="28"/>
      <c r="E35" s="23" t="s">
        <v>42</v>
      </c>
      <c r="F35" s="88">
        <f>ROUND((SUM(BG92:BG152)),  2)</f>
        <v>0</v>
      </c>
      <c r="I35" s="89">
        <v>0.21</v>
      </c>
      <c r="J35" s="88">
        <f>0</f>
        <v>0</v>
      </c>
      <c r="L35" s="28"/>
    </row>
    <row r="36" spans="2:12" s="1" customFormat="1" ht="14.45" hidden="1" customHeight="1">
      <c r="B36" s="28"/>
      <c r="E36" s="23" t="s">
        <v>43</v>
      </c>
      <c r="F36" s="88">
        <f>ROUND((SUM(BH92:BH152)),  2)</f>
        <v>0</v>
      </c>
      <c r="I36" s="89">
        <v>0.15</v>
      </c>
      <c r="J36" s="88">
        <f>0</f>
        <v>0</v>
      </c>
      <c r="L36" s="28"/>
    </row>
    <row r="37" spans="2:12" s="1" customFormat="1" ht="14.45" hidden="1" customHeight="1">
      <c r="B37" s="28"/>
      <c r="E37" s="23" t="s">
        <v>44</v>
      </c>
      <c r="F37" s="88">
        <f>ROUND((SUM(BI92:BI152)),  2)</f>
        <v>0</v>
      </c>
      <c r="I37" s="89">
        <v>0</v>
      </c>
      <c r="J37" s="88">
        <f>0</f>
        <v>0</v>
      </c>
      <c r="L37" s="28"/>
    </row>
    <row r="38" spans="2:12" s="1" customFormat="1" ht="6.95" customHeight="1">
      <c r="B38" s="28"/>
      <c r="I38" s="81"/>
      <c r="L38" s="28"/>
    </row>
    <row r="39" spans="2:12" s="1" customFormat="1" ht="25.35" customHeight="1">
      <c r="B39" s="28"/>
      <c r="C39" s="90"/>
      <c r="D39" s="91" t="s">
        <v>45</v>
      </c>
      <c r="E39" s="48"/>
      <c r="F39" s="48"/>
      <c r="G39" s="92" t="s">
        <v>46</v>
      </c>
      <c r="H39" s="93" t="s">
        <v>47</v>
      </c>
      <c r="I39" s="94"/>
      <c r="J39" s="95">
        <f>SUM(J30:J37)</f>
        <v>0</v>
      </c>
      <c r="K39" s="96"/>
      <c r="L39" s="28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97"/>
      <c r="J40" s="38"/>
      <c r="K40" s="38"/>
      <c r="L40" s="28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98"/>
      <c r="J44" s="40"/>
      <c r="K44" s="40"/>
      <c r="L44" s="28"/>
    </row>
    <row r="45" spans="2:12" s="1" customFormat="1" ht="24.95" customHeight="1">
      <c r="B45" s="28"/>
      <c r="C45" s="18" t="s">
        <v>86</v>
      </c>
      <c r="I45" s="81"/>
      <c r="L45" s="28"/>
    </row>
    <row r="46" spans="2:12" s="1" customFormat="1" ht="6.95" customHeight="1">
      <c r="B46" s="28"/>
      <c r="I46" s="81"/>
      <c r="L46" s="28"/>
    </row>
    <row r="47" spans="2:12" s="1" customFormat="1" ht="12" customHeight="1">
      <c r="B47" s="28"/>
      <c r="C47" s="23" t="s">
        <v>16</v>
      </c>
      <c r="I47" s="81"/>
      <c r="L47" s="28"/>
    </row>
    <row r="48" spans="2:12" s="1" customFormat="1" ht="16.5" customHeight="1">
      <c r="B48" s="28"/>
      <c r="E48" s="215" t="str">
        <f>E7</f>
        <v>SOŠ a SOU Lanškroun - úprava podhledu ve sportoní hale a osvětlení haly</v>
      </c>
      <c r="F48" s="192"/>
      <c r="G48" s="192"/>
      <c r="H48" s="192"/>
      <c r="I48" s="81"/>
      <c r="L48" s="28"/>
    </row>
    <row r="49" spans="2:47" s="1" customFormat="1" ht="12" customHeight="1">
      <c r="B49" s="28"/>
      <c r="C49" s="23" t="s">
        <v>84</v>
      </c>
      <c r="I49" s="81"/>
      <c r="L49" s="28"/>
    </row>
    <row r="50" spans="2:47" s="1" customFormat="1" ht="16.5" customHeight="1">
      <c r="B50" s="28"/>
      <c r="E50" s="195" t="str">
        <f>E9</f>
        <v>02 - Osvětlení tělocvičny</v>
      </c>
      <c r="F50" s="194"/>
      <c r="G50" s="194"/>
      <c r="H50" s="194"/>
      <c r="I50" s="81"/>
      <c r="L50" s="28"/>
    </row>
    <row r="51" spans="2:47" s="1" customFormat="1" ht="6.95" customHeight="1">
      <c r="B51" s="28"/>
      <c r="I51" s="81"/>
      <c r="L51" s="28"/>
    </row>
    <row r="52" spans="2:47" s="1" customFormat="1" ht="12" customHeight="1">
      <c r="B52" s="28"/>
      <c r="C52" s="23" t="s">
        <v>20</v>
      </c>
      <c r="F52" s="14" t="str">
        <f>F12</f>
        <v>Lanškroun</v>
      </c>
      <c r="I52" s="82" t="s">
        <v>22</v>
      </c>
      <c r="J52" s="44" t="str">
        <f>IF(J12="","",J12)</f>
        <v>21. 11. 2018</v>
      </c>
      <c r="L52" s="28"/>
    </row>
    <row r="53" spans="2:47" s="1" customFormat="1" ht="6.95" customHeight="1">
      <c r="B53" s="28"/>
      <c r="I53" s="81"/>
      <c r="L53" s="28"/>
    </row>
    <row r="54" spans="2:47" s="1" customFormat="1" ht="13.7" customHeight="1">
      <c r="B54" s="28"/>
      <c r="C54" s="23" t="s">
        <v>24</v>
      </c>
      <c r="F54" s="14" t="str">
        <f>E15</f>
        <v>Pardubický kraj, Komenského nám. 125, Pardubice</v>
      </c>
      <c r="I54" s="82" t="s">
        <v>30</v>
      </c>
      <c r="J54" s="26" t="str">
        <f>E21</f>
        <v>PRODIN a.s.</v>
      </c>
      <c r="L54" s="28"/>
    </row>
    <row r="55" spans="2:47" s="1" customFormat="1" ht="13.7" customHeight="1">
      <c r="B55" s="28"/>
      <c r="C55" s="23" t="s">
        <v>28</v>
      </c>
      <c r="F55" s="14" t="str">
        <f>IF(E18="","",E18)</f>
        <v>Vyplň údaj</v>
      </c>
      <c r="I55" s="82" t="s">
        <v>33</v>
      </c>
      <c r="J55" s="26" t="str">
        <f>E24</f>
        <v>PRODIN a.s.</v>
      </c>
      <c r="L55" s="28"/>
    </row>
    <row r="56" spans="2:47" s="1" customFormat="1" ht="10.35" customHeight="1">
      <c r="B56" s="28"/>
      <c r="I56" s="81"/>
      <c r="L56" s="28"/>
    </row>
    <row r="57" spans="2:47" s="1" customFormat="1" ht="29.25" customHeight="1">
      <c r="B57" s="28"/>
      <c r="C57" s="99" t="s">
        <v>87</v>
      </c>
      <c r="D57" s="90"/>
      <c r="E57" s="90"/>
      <c r="F57" s="90"/>
      <c r="G57" s="90"/>
      <c r="H57" s="90"/>
      <c r="I57" s="100"/>
      <c r="J57" s="101" t="s">
        <v>88</v>
      </c>
      <c r="K57" s="90"/>
      <c r="L57" s="28"/>
    </row>
    <row r="58" spans="2:47" s="1" customFormat="1" ht="10.35" customHeight="1">
      <c r="B58" s="28"/>
      <c r="I58" s="81"/>
      <c r="L58" s="28"/>
    </row>
    <row r="59" spans="2:47" s="1" customFormat="1" ht="22.9" customHeight="1">
      <c r="B59" s="28"/>
      <c r="C59" s="102" t="s">
        <v>89</v>
      </c>
      <c r="I59" s="81"/>
      <c r="J59" s="57">
        <f>J92</f>
        <v>0</v>
      </c>
      <c r="L59" s="28"/>
      <c r="AU59" s="14" t="s">
        <v>90</v>
      </c>
    </row>
    <row r="60" spans="2:47" s="7" customFormat="1" ht="24.95" customHeight="1">
      <c r="B60" s="103"/>
      <c r="D60" s="104" t="s">
        <v>95</v>
      </c>
      <c r="E60" s="105"/>
      <c r="F60" s="105"/>
      <c r="G60" s="105"/>
      <c r="H60" s="105"/>
      <c r="I60" s="106"/>
      <c r="J60" s="107">
        <f>J93</f>
        <v>0</v>
      </c>
      <c r="L60" s="103"/>
    </row>
    <row r="61" spans="2:47" s="8" customFormat="1" ht="19.899999999999999" customHeight="1">
      <c r="B61" s="108"/>
      <c r="D61" s="109" t="s">
        <v>343</v>
      </c>
      <c r="E61" s="110"/>
      <c r="F61" s="110"/>
      <c r="G61" s="110"/>
      <c r="H61" s="110"/>
      <c r="I61" s="111"/>
      <c r="J61" s="112">
        <f>J94</f>
        <v>0</v>
      </c>
      <c r="L61" s="108"/>
    </row>
    <row r="62" spans="2:47" s="8" customFormat="1" ht="19.899999999999999" customHeight="1">
      <c r="B62" s="108"/>
      <c r="D62" s="109" t="s">
        <v>344</v>
      </c>
      <c r="E62" s="110"/>
      <c r="F62" s="110"/>
      <c r="G62" s="110"/>
      <c r="H62" s="110"/>
      <c r="I62" s="111"/>
      <c r="J62" s="112">
        <f>J100</f>
        <v>0</v>
      </c>
      <c r="L62" s="108"/>
    </row>
    <row r="63" spans="2:47" s="8" customFormat="1" ht="19.899999999999999" customHeight="1">
      <c r="B63" s="108"/>
      <c r="D63" s="109" t="s">
        <v>345</v>
      </c>
      <c r="E63" s="110"/>
      <c r="F63" s="110"/>
      <c r="G63" s="110"/>
      <c r="H63" s="110"/>
      <c r="I63" s="111"/>
      <c r="J63" s="112">
        <f>J111</f>
        <v>0</v>
      </c>
      <c r="L63" s="108"/>
    </row>
    <row r="64" spans="2:47" s="8" customFormat="1" ht="19.899999999999999" customHeight="1">
      <c r="B64" s="108"/>
      <c r="D64" s="109" t="s">
        <v>346</v>
      </c>
      <c r="E64" s="110"/>
      <c r="F64" s="110"/>
      <c r="G64" s="110"/>
      <c r="H64" s="110"/>
      <c r="I64" s="111"/>
      <c r="J64" s="112">
        <f>J116</f>
        <v>0</v>
      </c>
      <c r="L64" s="108"/>
    </row>
    <row r="65" spans="2:12" s="8" customFormat="1" ht="19.899999999999999" customHeight="1">
      <c r="B65" s="108"/>
      <c r="D65" s="109" t="s">
        <v>347</v>
      </c>
      <c r="E65" s="110"/>
      <c r="F65" s="110"/>
      <c r="G65" s="110"/>
      <c r="H65" s="110"/>
      <c r="I65" s="111"/>
      <c r="J65" s="112">
        <f>J120</f>
        <v>0</v>
      </c>
      <c r="L65" s="108"/>
    </row>
    <row r="66" spans="2:12" s="8" customFormat="1" ht="19.899999999999999" customHeight="1">
      <c r="B66" s="108"/>
      <c r="D66" s="109" t="s">
        <v>348</v>
      </c>
      <c r="E66" s="110"/>
      <c r="F66" s="110"/>
      <c r="G66" s="110"/>
      <c r="H66" s="110"/>
      <c r="I66" s="111"/>
      <c r="J66" s="112">
        <f>J123</f>
        <v>0</v>
      </c>
      <c r="L66" s="108"/>
    </row>
    <row r="67" spans="2:12" s="8" customFormat="1" ht="19.899999999999999" customHeight="1">
      <c r="B67" s="108"/>
      <c r="D67" s="109" t="s">
        <v>349</v>
      </c>
      <c r="E67" s="110"/>
      <c r="F67" s="110"/>
      <c r="G67" s="110"/>
      <c r="H67" s="110"/>
      <c r="I67" s="111"/>
      <c r="J67" s="112">
        <f>J132</f>
        <v>0</v>
      </c>
      <c r="L67" s="108"/>
    </row>
    <row r="68" spans="2:12" s="8" customFormat="1" ht="19.899999999999999" customHeight="1">
      <c r="B68" s="108"/>
      <c r="D68" s="109" t="s">
        <v>350</v>
      </c>
      <c r="E68" s="110"/>
      <c r="F68" s="110"/>
      <c r="G68" s="110"/>
      <c r="H68" s="110"/>
      <c r="I68" s="111"/>
      <c r="J68" s="112">
        <f>J134</f>
        <v>0</v>
      </c>
      <c r="L68" s="108"/>
    </row>
    <row r="69" spans="2:12" s="8" customFormat="1" ht="19.899999999999999" customHeight="1">
      <c r="B69" s="108"/>
      <c r="D69" s="109" t="s">
        <v>351</v>
      </c>
      <c r="E69" s="110"/>
      <c r="F69" s="110"/>
      <c r="G69" s="110"/>
      <c r="H69" s="110"/>
      <c r="I69" s="111"/>
      <c r="J69" s="112">
        <f>J138</f>
        <v>0</v>
      </c>
      <c r="L69" s="108"/>
    </row>
    <row r="70" spans="2:12" s="8" customFormat="1" ht="19.899999999999999" customHeight="1">
      <c r="B70" s="108"/>
      <c r="D70" s="109" t="s">
        <v>352</v>
      </c>
      <c r="E70" s="110"/>
      <c r="F70" s="110"/>
      <c r="G70" s="110"/>
      <c r="H70" s="110"/>
      <c r="I70" s="111"/>
      <c r="J70" s="112">
        <f>J141</f>
        <v>0</v>
      </c>
      <c r="L70" s="108"/>
    </row>
    <row r="71" spans="2:12" s="8" customFormat="1" ht="19.899999999999999" customHeight="1">
      <c r="B71" s="108"/>
      <c r="D71" s="109" t="s">
        <v>353</v>
      </c>
      <c r="E71" s="110"/>
      <c r="F71" s="110"/>
      <c r="G71" s="110"/>
      <c r="H71" s="110"/>
      <c r="I71" s="111"/>
      <c r="J71" s="112">
        <f>J144</f>
        <v>0</v>
      </c>
      <c r="L71" s="108"/>
    </row>
    <row r="72" spans="2:12" s="8" customFormat="1" ht="19.899999999999999" customHeight="1">
      <c r="B72" s="108"/>
      <c r="D72" s="109" t="s">
        <v>354</v>
      </c>
      <c r="E72" s="110"/>
      <c r="F72" s="110"/>
      <c r="G72" s="110"/>
      <c r="H72" s="110"/>
      <c r="I72" s="111"/>
      <c r="J72" s="112">
        <f>J150</f>
        <v>0</v>
      </c>
      <c r="L72" s="108"/>
    </row>
    <row r="73" spans="2:12" s="1" customFormat="1" ht="21.75" customHeight="1">
      <c r="B73" s="28"/>
      <c r="I73" s="81"/>
      <c r="L73" s="28"/>
    </row>
    <row r="74" spans="2:12" s="1" customFormat="1" ht="6.95" customHeight="1">
      <c r="B74" s="37"/>
      <c r="C74" s="38"/>
      <c r="D74" s="38"/>
      <c r="E74" s="38"/>
      <c r="F74" s="38"/>
      <c r="G74" s="38"/>
      <c r="H74" s="38"/>
      <c r="I74" s="97"/>
      <c r="J74" s="38"/>
      <c r="K74" s="38"/>
      <c r="L74" s="28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98"/>
      <c r="J78" s="40"/>
      <c r="K78" s="40"/>
      <c r="L78" s="28"/>
    </row>
    <row r="79" spans="2:12" s="1" customFormat="1" ht="24.95" customHeight="1">
      <c r="B79" s="28"/>
      <c r="C79" s="18" t="s">
        <v>103</v>
      </c>
      <c r="I79" s="81"/>
      <c r="L79" s="28"/>
    </row>
    <row r="80" spans="2:12" s="1" customFormat="1" ht="6.95" customHeight="1">
      <c r="B80" s="28"/>
      <c r="I80" s="81"/>
      <c r="L80" s="28"/>
    </row>
    <row r="81" spans="2:65" s="1" customFormat="1" ht="12" customHeight="1">
      <c r="B81" s="28"/>
      <c r="C81" s="23" t="s">
        <v>16</v>
      </c>
      <c r="I81" s="81"/>
      <c r="L81" s="28"/>
    </row>
    <row r="82" spans="2:65" s="1" customFormat="1" ht="16.5" customHeight="1">
      <c r="B82" s="28"/>
      <c r="E82" s="215" t="str">
        <f>E7</f>
        <v>SOŠ a SOU Lanškroun - úprava podhledu ve sportoní hale a osvětlení haly</v>
      </c>
      <c r="F82" s="192"/>
      <c r="G82" s="192"/>
      <c r="H82" s="192"/>
      <c r="I82" s="81"/>
      <c r="L82" s="28"/>
    </row>
    <row r="83" spans="2:65" s="1" customFormat="1" ht="12" customHeight="1">
      <c r="B83" s="28"/>
      <c r="C83" s="23" t="s">
        <v>84</v>
      </c>
      <c r="I83" s="81"/>
      <c r="L83" s="28"/>
    </row>
    <row r="84" spans="2:65" s="1" customFormat="1" ht="16.5" customHeight="1">
      <c r="B84" s="28"/>
      <c r="E84" s="195" t="str">
        <f>E9</f>
        <v>02 - Osvětlení tělocvičny</v>
      </c>
      <c r="F84" s="194"/>
      <c r="G84" s="194"/>
      <c r="H84" s="194"/>
      <c r="I84" s="81"/>
      <c r="L84" s="28"/>
    </row>
    <row r="85" spans="2:65" s="1" customFormat="1" ht="6.95" customHeight="1">
      <c r="B85" s="28"/>
      <c r="I85" s="81"/>
      <c r="L85" s="28"/>
    </row>
    <row r="86" spans="2:65" s="1" customFormat="1" ht="12" customHeight="1">
      <c r="B86" s="28"/>
      <c r="C86" s="23" t="s">
        <v>20</v>
      </c>
      <c r="F86" s="14" t="str">
        <f>F12</f>
        <v>Lanškroun</v>
      </c>
      <c r="I86" s="82" t="s">
        <v>22</v>
      </c>
      <c r="J86" s="44" t="str">
        <f>IF(J12="","",J12)</f>
        <v>21. 11. 2018</v>
      </c>
      <c r="L86" s="28"/>
    </row>
    <row r="87" spans="2:65" s="1" customFormat="1" ht="6.95" customHeight="1">
      <c r="B87" s="28"/>
      <c r="I87" s="81"/>
      <c r="L87" s="28"/>
    </row>
    <row r="88" spans="2:65" s="1" customFormat="1" ht="13.7" customHeight="1">
      <c r="B88" s="28"/>
      <c r="C88" s="23" t="s">
        <v>24</v>
      </c>
      <c r="F88" s="14" t="str">
        <f>E15</f>
        <v>Pardubický kraj, Komenského nám. 125, Pardubice</v>
      </c>
      <c r="I88" s="82" t="s">
        <v>30</v>
      </c>
      <c r="J88" s="26" t="str">
        <f>E21</f>
        <v>PRODIN a.s.</v>
      </c>
      <c r="L88" s="28"/>
    </row>
    <row r="89" spans="2:65" s="1" customFormat="1" ht="13.7" customHeight="1">
      <c r="B89" s="28"/>
      <c r="C89" s="23" t="s">
        <v>28</v>
      </c>
      <c r="F89" s="14" t="str">
        <f>IF(E18="","",E18)</f>
        <v>Vyplň údaj</v>
      </c>
      <c r="I89" s="82" t="s">
        <v>33</v>
      </c>
      <c r="J89" s="26" t="str">
        <f>E24</f>
        <v>PRODIN a.s.</v>
      </c>
      <c r="L89" s="28"/>
    </row>
    <row r="90" spans="2:65" s="1" customFormat="1" ht="10.35" customHeight="1">
      <c r="B90" s="28"/>
      <c r="I90" s="81"/>
      <c r="L90" s="28"/>
    </row>
    <row r="91" spans="2:65" s="9" customFormat="1" ht="29.25" customHeight="1">
      <c r="B91" s="113"/>
      <c r="C91" s="114" t="s">
        <v>104</v>
      </c>
      <c r="D91" s="115" t="s">
        <v>54</v>
      </c>
      <c r="E91" s="115" t="s">
        <v>50</v>
      </c>
      <c r="F91" s="115" t="s">
        <v>51</v>
      </c>
      <c r="G91" s="115" t="s">
        <v>105</v>
      </c>
      <c r="H91" s="115" t="s">
        <v>106</v>
      </c>
      <c r="I91" s="116" t="s">
        <v>107</v>
      </c>
      <c r="J91" s="115" t="s">
        <v>88</v>
      </c>
      <c r="K91" s="117" t="s">
        <v>108</v>
      </c>
      <c r="L91" s="113"/>
      <c r="M91" s="50" t="s">
        <v>1</v>
      </c>
      <c r="N91" s="51" t="s">
        <v>39</v>
      </c>
      <c r="O91" s="51" t="s">
        <v>109</v>
      </c>
      <c r="P91" s="51" t="s">
        <v>110</v>
      </c>
      <c r="Q91" s="51" t="s">
        <v>111</v>
      </c>
      <c r="R91" s="51" t="s">
        <v>112</v>
      </c>
      <c r="S91" s="51" t="s">
        <v>113</v>
      </c>
      <c r="T91" s="52" t="s">
        <v>114</v>
      </c>
    </row>
    <row r="92" spans="2:65" s="1" customFormat="1" ht="22.9" customHeight="1">
      <c r="B92" s="28"/>
      <c r="C92" s="55" t="s">
        <v>115</v>
      </c>
      <c r="I92" s="81"/>
      <c r="J92" s="118">
        <f>BK92</f>
        <v>0</v>
      </c>
      <c r="L92" s="28"/>
      <c r="M92" s="53"/>
      <c r="N92" s="45"/>
      <c r="O92" s="45"/>
      <c r="P92" s="119">
        <f>P93</f>
        <v>0</v>
      </c>
      <c r="Q92" s="45"/>
      <c r="R92" s="119">
        <f>R93</f>
        <v>0</v>
      </c>
      <c r="S92" s="45"/>
      <c r="T92" s="120">
        <f>T93</f>
        <v>0</v>
      </c>
      <c r="AT92" s="14" t="s">
        <v>68</v>
      </c>
      <c r="AU92" s="14" t="s">
        <v>90</v>
      </c>
      <c r="BK92" s="121">
        <f>BK93</f>
        <v>0</v>
      </c>
    </row>
    <row r="93" spans="2:65" s="10" customFormat="1" ht="25.9" customHeight="1">
      <c r="B93" s="122"/>
      <c r="D93" s="123" t="s">
        <v>68</v>
      </c>
      <c r="E93" s="124" t="s">
        <v>176</v>
      </c>
      <c r="F93" s="124" t="s">
        <v>177</v>
      </c>
      <c r="I93" s="125"/>
      <c r="J93" s="126">
        <f>BK93</f>
        <v>0</v>
      </c>
      <c r="L93" s="122"/>
      <c r="M93" s="127"/>
      <c r="P93" s="128">
        <f>P94+P100+P111+P116+P120+P123+P132+P134+P138+P141+P144+P150</f>
        <v>0</v>
      </c>
      <c r="R93" s="128">
        <f>R94+R100+R111+R116+R120+R123+R132+R134+R138+R141+R144+R150</f>
        <v>0</v>
      </c>
      <c r="T93" s="129">
        <f>T94+T100+T111+T116+T120+T123+T132+T134+T138+T141+T144+T150</f>
        <v>0</v>
      </c>
      <c r="AR93" s="123" t="s">
        <v>79</v>
      </c>
      <c r="AT93" s="130" t="s">
        <v>68</v>
      </c>
      <c r="AU93" s="130" t="s">
        <v>69</v>
      </c>
      <c r="AY93" s="123" t="s">
        <v>118</v>
      </c>
      <c r="BK93" s="131">
        <f>BK94+BK100+BK111+BK116+BK120+BK123+BK132+BK134+BK138+BK141+BK144+BK150</f>
        <v>0</v>
      </c>
    </row>
    <row r="94" spans="2:65" s="10" customFormat="1" ht="22.9" customHeight="1">
      <c r="B94" s="122"/>
      <c r="D94" s="123" t="s">
        <v>68</v>
      </c>
      <c r="E94" s="132" t="s">
        <v>355</v>
      </c>
      <c r="F94" s="132" t="s">
        <v>356</v>
      </c>
      <c r="I94" s="125"/>
      <c r="J94" s="133">
        <f>BK94</f>
        <v>0</v>
      </c>
      <c r="L94" s="122"/>
      <c r="M94" s="127"/>
      <c r="P94" s="128">
        <f>SUM(P95:P99)</f>
        <v>0</v>
      </c>
      <c r="R94" s="128">
        <f>SUM(R95:R99)</f>
        <v>0</v>
      </c>
      <c r="T94" s="129">
        <f>SUM(T95:T99)</f>
        <v>0</v>
      </c>
      <c r="AR94" s="123" t="s">
        <v>79</v>
      </c>
      <c r="AT94" s="130" t="s">
        <v>68</v>
      </c>
      <c r="AU94" s="130" t="s">
        <v>77</v>
      </c>
      <c r="AY94" s="123" t="s">
        <v>118</v>
      </c>
      <c r="BK94" s="131">
        <f>SUM(BK95:BK99)</f>
        <v>0</v>
      </c>
    </row>
    <row r="95" spans="2:65" s="1" customFormat="1" ht="16.5" customHeight="1">
      <c r="B95" s="28"/>
      <c r="C95" s="134" t="s">
        <v>77</v>
      </c>
      <c r="D95" s="134" t="s">
        <v>121</v>
      </c>
      <c r="E95" s="135" t="s">
        <v>357</v>
      </c>
      <c r="F95" s="136" t="s">
        <v>358</v>
      </c>
      <c r="G95" s="137" t="s">
        <v>359</v>
      </c>
      <c r="H95" s="138">
        <v>1</v>
      </c>
      <c r="I95" s="139"/>
      <c r="J95" s="140">
        <f>ROUND(I95*H95,2)</f>
        <v>0</v>
      </c>
      <c r="K95" s="136" t="s">
        <v>1</v>
      </c>
      <c r="L95" s="28"/>
      <c r="M95" s="141" t="s">
        <v>1</v>
      </c>
      <c r="N95" s="142" t="s">
        <v>40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" t="s">
        <v>183</v>
      </c>
      <c r="AT95" s="14" t="s">
        <v>121</v>
      </c>
      <c r="AU95" s="14" t="s">
        <v>79</v>
      </c>
      <c r="AY95" s="14" t="s">
        <v>118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4" t="s">
        <v>77</v>
      </c>
      <c r="BK95" s="145">
        <f>ROUND(I95*H95,2)</f>
        <v>0</v>
      </c>
      <c r="BL95" s="14" t="s">
        <v>183</v>
      </c>
      <c r="BM95" s="14" t="s">
        <v>79</v>
      </c>
    </row>
    <row r="96" spans="2:65" s="1" customFormat="1" ht="19.5">
      <c r="B96" s="28"/>
      <c r="D96" s="147" t="s">
        <v>360</v>
      </c>
      <c r="F96" s="176" t="s">
        <v>361</v>
      </c>
      <c r="I96" s="81"/>
      <c r="L96" s="28"/>
      <c r="M96" s="177"/>
      <c r="T96" s="47"/>
      <c r="AT96" s="14" t="s">
        <v>360</v>
      </c>
      <c r="AU96" s="14" t="s">
        <v>79</v>
      </c>
    </row>
    <row r="97" spans="2:65" s="1" customFormat="1" ht="16.5" customHeight="1">
      <c r="B97" s="28"/>
      <c r="C97" s="134" t="s">
        <v>79</v>
      </c>
      <c r="D97" s="134" t="s">
        <v>121</v>
      </c>
      <c r="E97" s="135" t="s">
        <v>362</v>
      </c>
      <c r="F97" s="136" t="s">
        <v>363</v>
      </c>
      <c r="G97" s="137" t="s">
        <v>359</v>
      </c>
      <c r="H97" s="138">
        <v>1</v>
      </c>
      <c r="I97" s="139"/>
      <c r="J97" s="140">
        <f>ROUND(I97*H97,2)</f>
        <v>0</v>
      </c>
      <c r="K97" s="136" t="s">
        <v>1</v>
      </c>
      <c r="L97" s="28"/>
      <c r="M97" s="141" t="s">
        <v>1</v>
      </c>
      <c r="N97" s="142" t="s">
        <v>40</v>
      </c>
      <c r="P97" s="143">
        <f>O97*H97</f>
        <v>0</v>
      </c>
      <c r="Q97" s="143">
        <v>0</v>
      </c>
      <c r="R97" s="143">
        <f>Q97*H97</f>
        <v>0</v>
      </c>
      <c r="S97" s="143">
        <v>0</v>
      </c>
      <c r="T97" s="144">
        <f>S97*H97</f>
        <v>0</v>
      </c>
      <c r="AR97" s="14" t="s">
        <v>183</v>
      </c>
      <c r="AT97" s="14" t="s">
        <v>121</v>
      </c>
      <c r="AU97" s="14" t="s">
        <v>79</v>
      </c>
      <c r="AY97" s="14" t="s">
        <v>118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4" t="s">
        <v>77</v>
      </c>
      <c r="BK97" s="145">
        <f>ROUND(I97*H97,2)</f>
        <v>0</v>
      </c>
      <c r="BL97" s="14" t="s">
        <v>183</v>
      </c>
      <c r="BM97" s="14" t="s">
        <v>126</v>
      </c>
    </row>
    <row r="98" spans="2:65" s="1" customFormat="1" ht="19.5">
      <c r="B98" s="28"/>
      <c r="D98" s="147" t="s">
        <v>360</v>
      </c>
      <c r="F98" s="176" t="s">
        <v>364</v>
      </c>
      <c r="I98" s="81"/>
      <c r="L98" s="28"/>
      <c r="M98" s="177"/>
      <c r="T98" s="47"/>
      <c r="AT98" s="14" t="s">
        <v>360</v>
      </c>
      <c r="AU98" s="14" t="s">
        <v>79</v>
      </c>
    </row>
    <row r="99" spans="2:65" s="1" customFormat="1" ht="16.5" customHeight="1">
      <c r="B99" s="28"/>
      <c r="C99" s="134" t="s">
        <v>136</v>
      </c>
      <c r="D99" s="134" t="s">
        <v>121</v>
      </c>
      <c r="E99" s="135" t="s">
        <v>365</v>
      </c>
      <c r="F99" s="136" t="s">
        <v>366</v>
      </c>
      <c r="G99" s="137" t="s">
        <v>359</v>
      </c>
      <c r="H99" s="138">
        <v>1</v>
      </c>
      <c r="I99" s="139"/>
      <c r="J99" s="140">
        <f>ROUND(I99*H99,2)</f>
        <v>0</v>
      </c>
      <c r="K99" s="136" t="s">
        <v>1</v>
      </c>
      <c r="L99" s="28"/>
      <c r="M99" s="141" t="s">
        <v>1</v>
      </c>
      <c r="N99" s="142" t="s">
        <v>40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" t="s">
        <v>183</v>
      </c>
      <c r="AT99" s="14" t="s">
        <v>121</v>
      </c>
      <c r="AU99" s="14" t="s">
        <v>79</v>
      </c>
      <c r="AY99" s="14" t="s">
        <v>118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4" t="s">
        <v>77</v>
      </c>
      <c r="BK99" s="145">
        <f>ROUND(I99*H99,2)</f>
        <v>0</v>
      </c>
      <c r="BL99" s="14" t="s">
        <v>183</v>
      </c>
      <c r="BM99" s="14" t="s">
        <v>119</v>
      </c>
    </row>
    <row r="100" spans="2:65" s="10" customFormat="1" ht="22.9" customHeight="1">
      <c r="B100" s="122"/>
      <c r="D100" s="123" t="s">
        <v>68</v>
      </c>
      <c r="E100" s="132" t="s">
        <v>367</v>
      </c>
      <c r="F100" s="132" t="s">
        <v>368</v>
      </c>
      <c r="I100" s="125"/>
      <c r="J100" s="133">
        <f>BK100</f>
        <v>0</v>
      </c>
      <c r="L100" s="122"/>
      <c r="M100" s="127"/>
      <c r="P100" s="128">
        <f>SUM(P101:P110)</f>
        <v>0</v>
      </c>
      <c r="R100" s="128">
        <f>SUM(R101:R110)</f>
        <v>0</v>
      </c>
      <c r="T100" s="129">
        <f>SUM(T101:T110)</f>
        <v>0</v>
      </c>
      <c r="AR100" s="123" t="s">
        <v>79</v>
      </c>
      <c r="AT100" s="130" t="s">
        <v>68</v>
      </c>
      <c r="AU100" s="130" t="s">
        <v>77</v>
      </c>
      <c r="AY100" s="123" t="s">
        <v>118</v>
      </c>
      <c r="BK100" s="131">
        <f>SUM(BK101:BK110)</f>
        <v>0</v>
      </c>
    </row>
    <row r="101" spans="2:65" s="1" customFormat="1" ht="16.5" customHeight="1">
      <c r="B101" s="28"/>
      <c r="C101" s="134" t="s">
        <v>126</v>
      </c>
      <c r="D101" s="134" t="s">
        <v>121</v>
      </c>
      <c r="E101" s="135" t="s">
        <v>369</v>
      </c>
      <c r="F101" s="136" t="s">
        <v>370</v>
      </c>
      <c r="G101" s="137" t="s">
        <v>226</v>
      </c>
      <c r="H101" s="138">
        <v>104</v>
      </c>
      <c r="I101" s="139"/>
      <c r="J101" s="140">
        <f>ROUND(I101*H101,2)</f>
        <v>0</v>
      </c>
      <c r="K101" s="136" t="s">
        <v>1</v>
      </c>
      <c r="L101" s="28"/>
      <c r="M101" s="141" t="s">
        <v>1</v>
      </c>
      <c r="N101" s="142" t="s">
        <v>40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" t="s">
        <v>183</v>
      </c>
      <c r="AT101" s="14" t="s">
        <v>121</v>
      </c>
      <c r="AU101" s="14" t="s">
        <v>79</v>
      </c>
      <c r="AY101" s="14" t="s">
        <v>118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4" t="s">
        <v>77</v>
      </c>
      <c r="BK101" s="145">
        <f>ROUND(I101*H101,2)</f>
        <v>0</v>
      </c>
      <c r="BL101" s="14" t="s">
        <v>183</v>
      </c>
      <c r="BM101" s="14" t="s">
        <v>159</v>
      </c>
    </row>
    <row r="102" spans="2:65" s="1" customFormat="1" ht="19.5">
      <c r="B102" s="28"/>
      <c r="D102" s="147" t="s">
        <v>360</v>
      </c>
      <c r="F102" s="176" t="s">
        <v>371</v>
      </c>
      <c r="I102" s="81"/>
      <c r="L102" s="28"/>
      <c r="M102" s="177"/>
      <c r="T102" s="47"/>
      <c r="AT102" s="14" t="s">
        <v>360</v>
      </c>
      <c r="AU102" s="14" t="s">
        <v>79</v>
      </c>
    </row>
    <row r="103" spans="2:65" s="1" customFormat="1" ht="16.5" customHeight="1">
      <c r="B103" s="28"/>
      <c r="C103" s="134" t="s">
        <v>146</v>
      </c>
      <c r="D103" s="134" t="s">
        <v>121</v>
      </c>
      <c r="E103" s="135" t="s">
        <v>372</v>
      </c>
      <c r="F103" s="136" t="s">
        <v>373</v>
      </c>
      <c r="G103" s="137" t="s">
        <v>359</v>
      </c>
      <c r="H103" s="138">
        <v>104</v>
      </c>
      <c r="I103" s="139"/>
      <c r="J103" s="140">
        <f>ROUND(I103*H103,2)</f>
        <v>0</v>
      </c>
      <c r="K103" s="136" t="s">
        <v>1</v>
      </c>
      <c r="L103" s="28"/>
      <c r="M103" s="141" t="s">
        <v>1</v>
      </c>
      <c r="N103" s="142" t="s">
        <v>40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" t="s">
        <v>183</v>
      </c>
      <c r="AT103" s="14" t="s">
        <v>121</v>
      </c>
      <c r="AU103" s="14" t="s">
        <v>79</v>
      </c>
      <c r="AY103" s="14" t="s">
        <v>118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4" t="s">
        <v>77</v>
      </c>
      <c r="BK103" s="145">
        <f>ROUND(I103*H103,2)</f>
        <v>0</v>
      </c>
      <c r="BL103" s="14" t="s">
        <v>183</v>
      </c>
      <c r="BM103" s="14" t="s">
        <v>167</v>
      </c>
    </row>
    <row r="104" spans="2:65" s="1" customFormat="1" ht="19.5">
      <c r="B104" s="28"/>
      <c r="D104" s="147" t="s">
        <v>360</v>
      </c>
      <c r="F104" s="176" t="s">
        <v>374</v>
      </c>
      <c r="I104" s="81"/>
      <c r="L104" s="28"/>
      <c r="M104" s="177"/>
      <c r="T104" s="47"/>
      <c r="AT104" s="14" t="s">
        <v>360</v>
      </c>
      <c r="AU104" s="14" t="s">
        <v>79</v>
      </c>
    </row>
    <row r="105" spans="2:65" s="1" customFormat="1" ht="16.5" customHeight="1">
      <c r="B105" s="28"/>
      <c r="C105" s="134" t="s">
        <v>119</v>
      </c>
      <c r="D105" s="134" t="s">
        <v>121</v>
      </c>
      <c r="E105" s="135" t="s">
        <v>375</v>
      </c>
      <c r="F105" s="136" t="s">
        <v>376</v>
      </c>
      <c r="G105" s="137" t="s">
        <v>359</v>
      </c>
      <c r="H105" s="138">
        <v>54</v>
      </c>
      <c r="I105" s="139"/>
      <c r="J105" s="140">
        <f>ROUND(I105*H105,2)</f>
        <v>0</v>
      </c>
      <c r="K105" s="136" t="s">
        <v>1</v>
      </c>
      <c r="L105" s="28"/>
      <c r="M105" s="141" t="s">
        <v>1</v>
      </c>
      <c r="N105" s="142" t="s">
        <v>40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" t="s">
        <v>183</v>
      </c>
      <c r="AT105" s="14" t="s">
        <v>121</v>
      </c>
      <c r="AU105" s="14" t="s">
        <v>79</v>
      </c>
      <c r="AY105" s="14" t="s">
        <v>118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4" t="s">
        <v>77</v>
      </c>
      <c r="BK105" s="145">
        <f>ROUND(I105*H105,2)</f>
        <v>0</v>
      </c>
      <c r="BL105" s="14" t="s">
        <v>183</v>
      </c>
      <c r="BM105" s="14" t="s">
        <v>180</v>
      </c>
    </row>
    <row r="106" spans="2:65" s="1" customFormat="1" ht="19.5">
      <c r="B106" s="28"/>
      <c r="D106" s="147" t="s">
        <v>360</v>
      </c>
      <c r="F106" s="176" t="s">
        <v>377</v>
      </c>
      <c r="I106" s="81"/>
      <c r="L106" s="28"/>
      <c r="M106" s="177"/>
      <c r="T106" s="47"/>
      <c r="AT106" s="14" t="s">
        <v>360</v>
      </c>
      <c r="AU106" s="14" t="s">
        <v>79</v>
      </c>
    </row>
    <row r="107" spans="2:65" s="1" customFormat="1" ht="16.5" customHeight="1">
      <c r="B107" s="28"/>
      <c r="C107" s="134" t="s">
        <v>153</v>
      </c>
      <c r="D107" s="134" t="s">
        <v>121</v>
      </c>
      <c r="E107" s="135" t="s">
        <v>378</v>
      </c>
      <c r="F107" s="136" t="s">
        <v>379</v>
      </c>
      <c r="G107" s="137" t="s">
        <v>359</v>
      </c>
      <c r="H107" s="138">
        <v>2</v>
      </c>
      <c r="I107" s="139"/>
      <c r="J107" s="140">
        <f>ROUND(I107*H107,2)</f>
        <v>0</v>
      </c>
      <c r="K107" s="136" t="s">
        <v>1</v>
      </c>
      <c r="L107" s="28"/>
      <c r="M107" s="141" t="s">
        <v>1</v>
      </c>
      <c r="N107" s="142" t="s">
        <v>40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" t="s">
        <v>183</v>
      </c>
      <c r="AT107" s="14" t="s">
        <v>121</v>
      </c>
      <c r="AU107" s="14" t="s">
        <v>79</v>
      </c>
      <c r="AY107" s="14" t="s">
        <v>118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4" t="s">
        <v>77</v>
      </c>
      <c r="BK107" s="145">
        <f>ROUND(I107*H107,2)</f>
        <v>0</v>
      </c>
      <c r="BL107" s="14" t="s">
        <v>183</v>
      </c>
      <c r="BM107" s="14" t="s">
        <v>192</v>
      </c>
    </row>
    <row r="108" spans="2:65" s="1" customFormat="1" ht="19.5">
      <c r="B108" s="28"/>
      <c r="D108" s="147" t="s">
        <v>360</v>
      </c>
      <c r="F108" s="176" t="s">
        <v>380</v>
      </c>
      <c r="I108" s="81"/>
      <c r="L108" s="28"/>
      <c r="M108" s="177"/>
      <c r="T108" s="47"/>
      <c r="AT108" s="14" t="s">
        <v>360</v>
      </c>
      <c r="AU108" s="14" t="s">
        <v>79</v>
      </c>
    </row>
    <row r="109" spans="2:65" s="1" customFormat="1" ht="16.5" customHeight="1">
      <c r="B109" s="28"/>
      <c r="C109" s="134" t="s">
        <v>159</v>
      </c>
      <c r="D109" s="134" t="s">
        <v>121</v>
      </c>
      <c r="E109" s="135" t="s">
        <v>381</v>
      </c>
      <c r="F109" s="136" t="s">
        <v>382</v>
      </c>
      <c r="G109" s="137" t="s">
        <v>383</v>
      </c>
      <c r="H109" s="138">
        <v>2</v>
      </c>
      <c r="I109" s="139"/>
      <c r="J109" s="140">
        <f>ROUND(I109*H109,2)</f>
        <v>0</v>
      </c>
      <c r="K109" s="136" t="s">
        <v>1</v>
      </c>
      <c r="L109" s="28"/>
      <c r="M109" s="141" t="s">
        <v>1</v>
      </c>
      <c r="N109" s="142" t="s">
        <v>40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" t="s">
        <v>183</v>
      </c>
      <c r="AT109" s="14" t="s">
        <v>121</v>
      </c>
      <c r="AU109" s="14" t="s">
        <v>79</v>
      </c>
      <c r="AY109" s="14" t="s">
        <v>118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4" t="s">
        <v>77</v>
      </c>
      <c r="BK109" s="145">
        <f>ROUND(I109*H109,2)</f>
        <v>0</v>
      </c>
      <c r="BL109" s="14" t="s">
        <v>183</v>
      </c>
      <c r="BM109" s="14" t="s">
        <v>183</v>
      </c>
    </row>
    <row r="110" spans="2:65" s="1" customFormat="1" ht="16.5" customHeight="1">
      <c r="B110" s="28"/>
      <c r="C110" s="134" t="s">
        <v>134</v>
      </c>
      <c r="D110" s="134" t="s">
        <v>121</v>
      </c>
      <c r="E110" s="135" t="s">
        <v>384</v>
      </c>
      <c r="F110" s="136" t="s">
        <v>385</v>
      </c>
      <c r="G110" s="137" t="s">
        <v>383</v>
      </c>
      <c r="H110" s="138">
        <v>2</v>
      </c>
      <c r="I110" s="139"/>
      <c r="J110" s="140">
        <f>ROUND(I110*H110,2)</f>
        <v>0</v>
      </c>
      <c r="K110" s="136" t="s">
        <v>1</v>
      </c>
      <c r="L110" s="28"/>
      <c r="M110" s="141" t="s">
        <v>1</v>
      </c>
      <c r="N110" s="142" t="s">
        <v>40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" t="s">
        <v>183</v>
      </c>
      <c r="AT110" s="14" t="s">
        <v>121</v>
      </c>
      <c r="AU110" s="14" t="s">
        <v>79</v>
      </c>
      <c r="AY110" s="14" t="s">
        <v>118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4" t="s">
        <v>77</v>
      </c>
      <c r="BK110" s="145">
        <f>ROUND(I110*H110,2)</f>
        <v>0</v>
      </c>
      <c r="BL110" s="14" t="s">
        <v>183</v>
      </c>
      <c r="BM110" s="14" t="s">
        <v>211</v>
      </c>
    </row>
    <row r="111" spans="2:65" s="10" customFormat="1" ht="22.9" customHeight="1">
      <c r="B111" s="122"/>
      <c r="D111" s="123" t="s">
        <v>68</v>
      </c>
      <c r="E111" s="132" t="s">
        <v>386</v>
      </c>
      <c r="F111" s="132" t="s">
        <v>387</v>
      </c>
      <c r="I111" s="125"/>
      <c r="J111" s="133">
        <f>BK111</f>
        <v>0</v>
      </c>
      <c r="L111" s="122"/>
      <c r="M111" s="127"/>
      <c r="P111" s="128">
        <f>SUM(P112:P115)</f>
        <v>0</v>
      </c>
      <c r="R111" s="128">
        <f>SUM(R112:R115)</f>
        <v>0</v>
      </c>
      <c r="T111" s="129">
        <f>SUM(T112:T115)</f>
        <v>0</v>
      </c>
      <c r="AR111" s="123" t="s">
        <v>79</v>
      </c>
      <c r="AT111" s="130" t="s">
        <v>68</v>
      </c>
      <c r="AU111" s="130" t="s">
        <v>77</v>
      </c>
      <c r="AY111" s="123" t="s">
        <v>118</v>
      </c>
      <c r="BK111" s="131">
        <f>SUM(BK112:BK115)</f>
        <v>0</v>
      </c>
    </row>
    <row r="112" spans="2:65" s="1" customFormat="1" ht="16.5" customHeight="1">
      <c r="B112" s="28"/>
      <c r="C112" s="134" t="s">
        <v>167</v>
      </c>
      <c r="D112" s="134" t="s">
        <v>121</v>
      </c>
      <c r="E112" s="135" t="s">
        <v>388</v>
      </c>
      <c r="F112" s="136" t="s">
        <v>389</v>
      </c>
      <c r="G112" s="137" t="s">
        <v>226</v>
      </c>
      <c r="H112" s="138">
        <v>10</v>
      </c>
      <c r="I112" s="139"/>
      <c r="J112" s="140">
        <f>ROUND(I112*H112,2)</f>
        <v>0</v>
      </c>
      <c r="K112" s="136" t="s">
        <v>1</v>
      </c>
      <c r="L112" s="28"/>
      <c r="M112" s="141" t="s">
        <v>1</v>
      </c>
      <c r="N112" s="142" t="s">
        <v>40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" t="s">
        <v>183</v>
      </c>
      <c r="AT112" s="14" t="s">
        <v>121</v>
      </c>
      <c r="AU112" s="14" t="s">
        <v>79</v>
      </c>
      <c r="AY112" s="14" t="s">
        <v>118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4" t="s">
        <v>77</v>
      </c>
      <c r="BK112" s="145">
        <f>ROUND(I112*H112,2)</f>
        <v>0</v>
      </c>
      <c r="BL112" s="14" t="s">
        <v>183</v>
      </c>
      <c r="BM112" s="14" t="s">
        <v>220</v>
      </c>
    </row>
    <row r="113" spans="2:65" s="1" customFormat="1" ht="19.5">
      <c r="B113" s="28"/>
      <c r="D113" s="147" t="s">
        <v>360</v>
      </c>
      <c r="F113" s="176" t="s">
        <v>390</v>
      </c>
      <c r="I113" s="81"/>
      <c r="L113" s="28"/>
      <c r="M113" s="177"/>
      <c r="T113" s="47"/>
      <c r="AT113" s="14" t="s">
        <v>360</v>
      </c>
      <c r="AU113" s="14" t="s">
        <v>79</v>
      </c>
    </row>
    <row r="114" spans="2:65" s="1" customFormat="1" ht="16.5" customHeight="1">
      <c r="B114" s="28"/>
      <c r="C114" s="134" t="s">
        <v>172</v>
      </c>
      <c r="D114" s="134" t="s">
        <v>121</v>
      </c>
      <c r="E114" s="135" t="s">
        <v>391</v>
      </c>
      <c r="F114" s="136" t="s">
        <v>392</v>
      </c>
      <c r="G114" s="137" t="s">
        <v>226</v>
      </c>
      <c r="H114" s="138">
        <v>65</v>
      </c>
      <c r="I114" s="139"/>
      <c r="J114" s="140">
        <f>ROUND(I114*H114,2)</f>
        <v>0</v>
      </c>
      <c r="K114" s="136" t="s">
        <v>1</v>
      </c>
      <c r="L114" s="28"/>
      <c r="M114" s="141" t="s">
        <v>1</v>
      </c>
      <c r="N114" s="142" t="s">
        <v>40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" t="s">
        <v>183</v>
      </c>
      <c r="AT114" s="14" t="s">
        <v>121</v>
      </c>
      <c r="AU114" s="14" t="s">
        <v>79</v>
      </c>
      <c r="AY114" s="14" t="s">
        <v>118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4" t="s">
        <v>77</v>
      </c>
      <c r="BK114" s="145">
        <f>ROUND(I114*H114,2)</f>
        <v>0</v>
      </c>
      <c r="BL114" s="14" t="s">
        <v>183</v>
      </c>
      <c r="BM114" s="14" t="s">
        <v>229</v>
      </c>
    </row>
    <row r="115" spans="2:65" s="1" customFormat="1" ht="19.5">
      <c r="B115" s="28"/>
      <c r="D115" s="147" t="s">
        <v>360</v>
      </c>
      <c r="F115" s="176" t="s">
        <v>393</v>
      </c>
      <c r="I115" s="81"/>
      <c r="L115" s="28"/>
      <c r="M115" s="177"/>
      <c r="T115" s="47"/>
      <c r="AT115" s="14" t="s">
        <v>360</v>
      </c>
      <c r="AU115" s="14" t="s">
        <v>79</v>
      </c>
    </row>
    <row r="116" spans="2:65" s="10" customFormat="1" ht="22.9" customHeight="1">
      <c r="B116" s="122"/>
      <c r="D116" s="123" t="s">
        <v>68</v>
      </c>
      <c r="E116" s="132" t="s">
        <v>394</v>
      </c>
      <c r="F116" s="132" t="s">
        <v>395</v>
      </c>
      <c r="I116" s="125"/>
      <c r="J116" s="133">
        <f>BK116</f>
        <v>0</v>
      </c>
      <c r="L116" s="122"/>
      <c r="M116" s="127"/>
      <c r="P116" s="128">
        <f>SUM(P117:P119)</f>
        <v>0</v>
      </c>
      <c r="R116" s="128">
        <f>SUM(R117:R119)</f>
        <v>0</v>
      </c>
      <c r="T116" s="129">
        <f>SUM(T117:T119)</f>
        <v>0</v>
      </c>
      <c r="AR116" s="123" t="s">
        <v>79</v>
      </c>
      <c r="AT116" s="130" t="s">
        <v>68</v>
      </c>
      <c r="AU116" s="130" t="s">
        <v>77</v>
      </c>
      <c r="AY116" s="123" t="s">
        <v>118</v>
      </c>
      <c r="BK116" s="131">
        <f>SUM(BK117:BK119)</f>
        <v>0</v>
      </c>
    </row>
    <row r="117" spans="2:65" s="1" customFormat="1" ht="16.5" customHeight="1">
      <c r="B117" s="28"/>
      <c r="C117" s="134" t="s">
        <v>180</v>
      </c>
      <c r="D117" s="134" t="s">
        <v>121</v>
      </c>
      <c r="E117" s="135" t="s">
        <v>396</v>
      </c>
      <c r="F117" s="136" t="s">
        <v>397</v>
      </c>
      <c r="G117" s="137" t="s">
        <v>359</v>
      </c>
      <c r="H117" s="138">
        <v>40</v>
      </c>
      <c r="I117" s="139"/>
      <c r="J117" s="140">
        <f>ROUND(I117*H117,2)</f>
        <v>0</v>
      </c>
      <c r="K117" s="136" t="s">
        <v>1</v>
      </c>
      <c r="L117" s="28"/>
      <c r="M117" s="141" t="s">
        <v>1</v>
      </c>
      <c r="N117" s="142" t="s">
        <v>40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" t="s">
        <v>183</v>
      </c>
      <c r="AT117" s="14" t="s">
        <v>121</v>
      </c>
      <c r="AU117" s="14" t="s">
        <v>79</v>
      </c>
      <c r="AY117" s="14" t="s">
        <v>118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4" t="s">
        <v>77</v>
      </c>
      <c r="BK117" s="145">
        <f>ROUND(I117*H117,2)</f>
        <v>0</v>
      </c>
      <c r="BL117" s="14" t="s">
        <v>183</v>
      </c>
      <c r="BM117" s="14" t="s">
        <v>238</v>
      </c>
    </row>
    <row r="118" spans="2:65" s="1" customFormat="1" ht="19.5">
      <c r="B118" s="28"/>
      <c r="D118" s="147" t="s">
        <v>360</v>
      </c>
      <c r="F118" s="176" t="s">
        <v>398</v>
      </c>
      <c r="I118" s="81"/>
      <c r="L118" s="28"/>
      <c r="M118" s="177"/>
      <c r="T118" s="47"/>
      <c r="AT118" s="14" t="s">
        <v>360</v>
      </c>
      <c r="AU118" s="14" t="s">
        <v>79</v>
      </c>
    </row>
    <row r="119" spans="2:65" s="1" customFormat="1" ht="16.5" customHeight="1">
      <c r="B119" s="28"/>
      <c r="C119" s="134" t="s">
        <v>185</v>
      </c>
      <c r="D119" s="134" t="s">
        <v>121</v>
      </c>
      <c r="E119" s="135" t="s">
        <v>399</v>
      </c>
      <c r="F119" s="136" t="s">
        <v>400</v>
      </c>
      <c r="G119" s="137" t="s">
        <v>359</v>
      </c>
      <c r="H119" s="138">
        <v>2</v>
      </c>
      <c r="I119" s="139"/>
      <c r="J119" s="140">
        <f>ROUND(I119*H119,2)</f>
        <v>0</v>
      </c>
      <c r="K119" s="136" t="s">
        <v>1</v>
      </c>
      <c r="L119" s="28"/>
      <c r="M119" s="141" t="s">
        <v>1</v>
      </c>
      <c r="N119" s="142" t="s">
        <v>40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" t="s">
        <v>183</v>
      </c>
      <c r="AT119" s="14" t="s">
        <v>121</v>
      </c>
      <c r="AU119" s="14" t="s">
        <v>79</v>
      </c>
      <c r="AY119" s="14" t="s">
        <v>118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4" t="s">
        <v>77</v>
      </c>
      <c r="BK119" s="145">
        <f>ROUND(I119*H119,2)</f>
        <v>0</v>
      </c>
      <c r="BL119" s="14" t="s">
        <v>183</v>
      </c>
      <c r="BM119" s="14" t="s">
        <v>247</v>
      </c>
    </row>
    <row r="120" spans="2:65" s="10" customFormat="1" ht="22.9" customHeight="1">
      <c r="B120" s="122"/>
      <c r="D120" s="123" t="s">
        <v>68</v>
      </c>
      <c r="E120" s="132" t="s">
        <v>401</v>
      </c>
      <c r="F120" s="132" t="s">
        <v>402</v>
      </c>
      <c r="I120" s="125"/>
      <c r="J120" s="133">
        <f>BK120</f>
        <v>0</v>
      </c>
      <c r="L120" s="122"/>
      <c r="M120" s="127"/>
      <c r="P120" s="128">
        <f>SUM(P121:P122)</f>
        <v>0</v>
      </c>
      <c r="R120" s="128">
        <f>SUM(R121:R122)</f>
        <v>0</v>
      </c>
      <c r="T120" s="129">
        <f>SUM(T121:T122)</f>
        <v>0</v>
      </c>
      <c r="AR120" s="123" t="s">
        <v>79</v>
      </c>
      <c r="AT120" s="130" t="s">
        <v>68</v>
      </c>
      <c r="AU120" s="130" t="s">
        <v>77</v>
      </c>
      <c r="AY120" s="123" t="s">
        <v>118</v>
      </c>
      <c r="BK120" s="131">
        <f>SUM(BK121:BK122)</f>
        <v>0</v>
      </c>
    </row>
    <row r="121" spans="2:65" s="1" customFormat="1" ht="16.5" customHeight="1">
      <c r="B121" s="28"/>
      <c r="C121" s="134" t="s">
        <v>192</v>
      </c>
      <c r="D121" s="134" t="s">
        <v>121</v>
      </c>
      <c r="E121" s="135" t="s">
        <v>403</v>
      </c>
      <c r="F121" s="136" t="s">
        <v>404</v>
      </c>
      <c r="G121" s="137" t="s">
        <v>359</v>
      </c>
      <c r="H121" s="138">
        <v>8</v>
      </c>
      <c r="I121" s="139"/>
      <c r="J121" s="140">
        <f>ROUND(I121*H121,2)</f>
        <v>0</v>
      </c>
      <c r="K121" s="136" t="s">
        <v>1</v>
      </c>
      <c r="L121" s="28"/>
      <c r="M121" s="141" t="s">
        <v>1</v>
      </c>
      <c r="N121" s="142" t="s">
        <v>40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" t="s">
        <v>183</v>
      </c>
      <c r="AT121" s="14" t="s">
        <v>121</v>
      </c>
      <c r="AU121" s="14" t="s">
        <v>79</v>
      </c>
      <c r="AY121" s="14" t="s">
        <v>118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4" t="s">
        <v>77</v>
      </c>
      <c r="BK121" s="145">
        <f>ROUND(I121*H121,2)</f>
        <v>0</v>
      </c>
      <c r="BL121" s="14" t="s">
        <v>183</v>
      </c>
      <c r="BM121" s="14" t="s">
        <v>254</v>
      </c>
    </row>
    <row r="122" spans="2:65" s="1" customFormat="1" ht="19.5">
      <c r="B122" s="28"/>
      <c r="D122" s="147" t="s">
        <v>360</v>
      </c>
      <c r="F122" s="176" t="s">
        <v>405</v>
      </c>
      <c r="I122" s="81"/>
      <c r="L122" s="28"/>
      <c r="M122" s="177"/>
      <c r="T122" s="47"/>
      <c r="AT122" s="14" t="s">
        <v>360</v>
      </c>
      <c r="AU122" s="14" t="s">
        <v>79</v>
      </c>
    </row>
    <row r="123" spans="2:65" s="10" customFormat="1" ht="22.9" customHeight="1">
      <c r="B123" s="122"/>
      <c r="D123" s="123" t="s">
        <v>68</v>
      </c>
      <c r="E123" s="132" t="s">
        <v>406</v>
      </c>
      <c r="F123" s="132" t="s">
        <v>407</v>
      </c>
      <c r="I123" s="125"/>
      <c r="J123" s="133">
        <f>BK123</f>
        <v>0</v>
      </c>
      <c r="L123" s="122"/>
      <c r="M123" s="127"/>
      <c r="P123" s="128">
        <f>SUM(P124:P131)</f>
        <v>0</v>
      </c>
      <c r="R123" s="128">
        <f>SUM(R124:R131)</f>
        <v>0</v>
      </c>
      <c r="T123" s="129">
        <f>SUM(T124:T131)</f>
        <v>0</v>
      </c>
      <c r="AR123" s="123" t="s">
        <v>79</v>
      </c>
      <c r="AT123" s="130" t="s">
        <v>68</v>
      </c>
      <c r="AU123" s="130" t="s">
        <v>77</v>
      </c>
      <c r="AY123" s="123" t="s">
        <v>118</v>
      </c>
      <c r="BK123" s="131">
        <f>SUM(BK124:BK131)</f>
        <v>0</v>
      </c>
    </row>
    <row r="124" spans="2:65" s="1" customFormat="1" ht="16.5" customHeight="1">
      <c r="B124" s="28"/>
      <c r="C124" s="134" t="s">
        <v>8</v>
      </c>
      <c r="D124" s="134" t="s">
        <v>121</v>
      </c>
      <c r="E124" s="135" t="s">
        <v>408</v>
      </c>
      <c r="F124" s="136" t="s">
        <v>409</v>
      </c>
      <c r="G124" s="137" t="s">
        <v>226</v>
      </c>
      <c r="H124" s="138">
        <v>45</v>
      </c>
      <c r="I124" s="139"/>
      <c r="J124" s="140">
        <f>ROUND(I124*H124,2)</f>
        <v>0</v>
      </c>
      <c r="K124" s="136" t="s">
        <v>1</v>
      </c>
      <c r="L124" s="28"/>
      <c r="M124" s="141" t="s">
        <v>1</v>
      </c>
      <c r="N124" s="142" t="s">
        <v>40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" t="s">
        <v>183</v>
      </c>
      <c r="AT124" s="14" t="s">
        <v>121</v>
      </c>
      <c r="AU124" s="14" t="s">
        <v>79</v>
      </c>
      <c r="AY124" s="14" t="s">
        <v>118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4" t="s">
        <v>77</v>
      </c>
      <c r="BK124" s="145">
        <f>ROUND(I124*H124,2)</f>
        <v>0</v>
      </c>
      <c r="BL124" s="14" t="s">
        <v>183</v>
      </c>
      <c r="BM124" s="14" t="s">
        <v>264</v>
      </c>
    </row>
    <row r="125" spans="2:65" s="1" customFormat="1" ht="19.5">
      <c r="B125" s="28"/>
      <c r="D125" s="147" t="s">
        <v>360</v>
      </c>
      <c r="F125" s="176" t="s">
        <v>410</v>
      </c>
      <c r="I125" s="81"/>
      <c r="L125" s="28"/>
      <c r="M125" s="177"/>
      <c r="T125" s="47"/>
      <c r="AT125" s="14" t="s">
        <v>360</v>
      </c>
      <c r="AU125" s="14" t="s">
        <v>79</v>
      </c>
    </row>
    <row r="126" spans="2:65" s="1" customFormat="1" ht="16.5" customHeight="1">
      <c r="B126" s="28"/>
      <c r="C126" s="134" t="s">
        <v>183</v>
      </c>
      <c r="D126" s="134" t="s">
        <v>121</v>
      </c>
      <c r="E126" s="135" t="s">
        <v>411</v>
      </c>
      <c r="F126" s="136" t="s">
        <v>412</v>
      </c>
      <c r="G126" s="137" t="s">
        <v>226</v>
      </c>
      <c r="H126" s="138">
        <v>250</v>
      </c>
      <c r="I126" s="139"/>
      <c r="J126" s="140">
        <f>ROUND(I126*H126,2)</f>
        <v>0</v>
      </c>
      <c r="K126" s="136" t="s">
        <v>1</v>
      </c>
      <c r="L126" s="28"/>
      <c r="M126" s="141" t="s">
        <v>1</v>
      </c>
      <c r="N126" s="142" t="s">
        <v>40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" t="s">
        <v>183</v>
      </c>
      <c r="AT126" s="14" t="s">
        <v>121</v>
      </c>
      <c r="AU126" s="14" t="s">
        <v>79</v>
      </c>
      <c r="AY126" s="14" t="s">
        <v>118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4" t="s">
        <v>77</v>
      </c>
      <c r="BK126" s="145">
        <f>ROUND(I126*H126,2)</f>
        <v>0</v>
      </c>
      <c r="BL126" s="14" t="s">
        <v>183</v>
      </c>
      <c r="BM126" s="14" t="s">
        <v>189</v>
      </c>
    </row>
    <row r="127" spans="2:65" s="1" customFormat="1" ht="19.5">
      <c r="B127" s="28"/>
      <c r="D127" s="147" t="s">
        <v>360</v>
      </c>
      <c r="F127" s="176" t="s">
        <v>410</v>
      </c>
      <c r="I127" s="81"/>
      <c r="L127" s="28"/>
      <c r="M127" s="177"/>
      <c r="T127" s="47"/>
      <c r="AT127" s="14" t="s">
        <v>360</v>
      </c>
      <c r="AU127" s="14" t="s">
        <v>79</v>
      </c>
    </row>
    <row r="128" spans="2:65" s="1" customFormat="1" ht="16.5" customHeight="1">
      <c r="B128" s="28"/>
      <c r="C128" s="134" t="s">
        <v>206</v>
      </c>
      <c r="D128" s="134" t="s">
        <v>121</v>
      </c>
      <c r="E128" s="135" t="s">
        <v>413</v>
      </c>
      <c r="F128" s="136" t="s">
        <v>414</v>
      </c>
      <c r="G128" s="137" t="s">
        <v>226</v>
      </c>
      <c r="H128" s="138">
        <v>390</v>
      </c>
      <c r="I128" s="139"/>
      <c r="J128" s="140">
        <f>ROUND(I128*H128,2)</f>
        <v>0</v>
      </c>
      <c r="K128" s="136" t="s">
        <v>1</v>
      </c>
      <c r="L128" s="28"/>
      <c r="M128" s="141" t="s">
        <v>1</v>
      </c>
      <c r="N128" s="142" t="s">
        <v>40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" t="s">
        <v>183</v>
      </c>
      <c r="AT128" s="14" t="s">
        <v>121</v>
      </c>
      <c r="AU128" s="14" t="s">
        <v>79</v>
      </c>
      <c r="AY128" s="14" t="s">
        <v>118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4" t="s">
        <v>77</v>
      </c>
      <c r="BK128" s="145">
        <f>ROUND(I128*H128,2)</f>
        <v>0</v>
      </c>
      <c r="BL128" s="14" t="s">
        <v>183</v>
      </c>
      <c r="BM128" s="14" t="s">
        <v>281</v>
      </c>
    </row>
    <row r="129" spans="2:65" s="1" customFormat="1" ht="19.5">
      <c r="B129" s="28"/>
      <c r="D129" s="147" t="s">
        <v>360</v>
      </c>
      <c r="F129" s="176" t="s">
        <v>410</v>
      </c>
      <c r="I129" s="81"/>
      <c r="L129" s="28"/>
      <c r="M129" s="177"/>
      <c r="T129" s="47"/>
      <c r="AT129" s="14" t="s">
        <v>360</v>
      </c>
      <c r="AU129" s="14" t="s">
        <v>79</v>
      </c>
    </row>
    <row r="130" spans="2:65" s="1" customFormat="1" ht="16.5" customHeight="1">
      <c r="B130" s="28"/>
      <c r="C130" s="134" t="s">
        <v>211</v>
      </c>
      <c r="D130" s="134" t="s">
        <v>121</v>
      </c>
      <c r="E130" s="135" t="s">
        <v>415</v>
      </c>
      <c r="F130" s="136" t="s">
        <v>416</v>
      </c>
      <c r="G130" s="137" t="s">
        <v>226</v>
      </c>
      <c r="H130" s="138">
        <v>50</v>
      </c>
      <c r="I130" s="139"/>
      <c r="J130" s="140">
        <f>ROUND(I130*H130,2)</f>
        <v>0</v>
      </c>
      <c r="K130" s="136" t="s">
        <v>1</v>
      </c>
      <c r="L130" s="28"/>
      <c r="M130" s="141" t="s">
        <v>1</v>
      </c>
      <c r="N130" s="142" t="s">
        <v>40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" t="s">
        <v>183</v>
      </c>
      <c r="AT130" s="14" t="s">
        <v>121</v>
      </c>
      <c r="AU130" s="14" t="s">
        <v>79</v>
      </c>
      <c r="AY130" s="14" t="s">
        <v>118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4" t="s">
        <v>77</v>
      </c>
      <c r="BK130" s="145">
        <f>ROUND(I130*H130,2)</f>
        <v>0</v>
      </c>
      <c r="BL130" s="14" t="s">
        <v>183</v>
      </c>
      <c r="BM130" s="14" t="s">
        <v>287</v>
      </c>
    </row>
    <row r="131" spans="2:65" s="1" customFormat="1" ht="19.5">
      <c r="B131" s="28"/>
      <c r="D131" s="147" t="s">
        <v>360</v>
      </c>
      <c r="F131" s="176" t="s">
        <v>410</v>
      </c>
      <c r="I131" s="81"/>
      <c r="L131" s="28"/>
      <c r="M131" s="177"/>
      <c r="T131" s="47"/>
      <c r="AT131" s="14" t="s">
        <v>360</v>
      </c>
      <c r="AU131" s="14" t="s">
        <v>79</v>
      </c>
    </row>
    <row r="132" spans="2:65" s="10" customFormat="1" ht="22.9" customHeight="1">
      <c r="B132" s="122"/>
      <c r="D132" s="123" t="s">
        <v>68</v>
      </c>
      <c r="E132" s="132" t="s">
        <v>417</v>
      </c>
      <c r="F132" s="132" t="s">
        <v>418</v>
      </c>
      <c r="I132" s="125"/>
      <c r="J132" s="133">
        <f>BK132</f>
        <v>0</v>
      </c>
      <c r="L132" s="122"/>
      <c r="M132" s="127"/>
      <c r="P132" s="128">
        <f>P133</f>
        <v>0</v>
      </c>
      <c r="R132" s="128">
        <f>R133</f>
        <v>0</v>
      </c>
      <c r="T132" s="129">
        <f>T133</f>
        <v>0</v>
      </c>
      <c r="AR132" s="123" t="s">
        <v>79</v>
      </c>
      <c r="AT132" s="130" t="s">
        <v>68</v>
      </c>
      <c r="AU132" s="130" t="s">
        <v>77</v>
      </c>
      <c r="AY132" s="123" t="s">
        <v>118</v>
      </c>
      <c r="BK132" s="131">
        <f>BK133</f>
        <v>0</v>
      </c>
    </row>
    <row r="133" spans="2:65" s="1" customFormat="1" ht="16.5" customHeight="1">
      <c r="B133" s="28"/>
      <c r="C133" s="134" t="s">
        <v>215</v>
      </c>
      <c r="D133" s="134" t="s">
        <v>121</v>
      </c>
      <c r="E133" s="135" t="s">
        <v>419</v>
      </c>
      <c r="F133" s="136" t="s">
        <v>420</v>
      </c>
      <c r="G133" s="137" t="s">
        <v>359</v>
      </c>
      <c r="H133" s="138">
        <v>115</v>
      </c>
      <c r="I133" s="139"/>
      <c r="J133" s="140">
        <f>ROUND(I133*H133,2)</f>
        <v>0</v>
      </c>
      <c r="K133" s="136" t="s">
        <v>1</v>
      </c>
      <c r="L133" s="28"/>
      <c r="M133" s="141" t="s">
        <v>1</v>
      </c>
      <c r="N133" s="142" t="s">
        <v>40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" t="s">
        <v>183</v>
      </c>
      <c r="AT133" s="14" t="s">
        <v>121</v>
      </c>
      <c r="AU133" s="14" t="s">
        <v>79</v>
      </c>
      <c r="AY133" s="14" t="s">
        <v>118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4" t="s">
        <v>77</v>
      </c>
      <c r="BK133" s="145">
        <f>ROUND(I133*H133,2)</f>
        <v>0</v>
      </c>
      <c r="BL133" s="14" t="s">
        <v>183</v>
      </c>
      <c r="BM133" s="14" t="s">
        <v>298</v>
      </c>
    </row>
    <row r="134" spans="2:65" s="10" customFormat="1" ht="22.9" customHeight="1">
      <c r="B134" s="122"/>
      <c r="D134" s="123" t="s">
        <v>68</v>
      </c>
      <c r="E134" s="132" t="s">
        <v>421</v>
      </c>
      <c r="F134" s="132" t="s">
        <v>422</v>
      </c>
      <c r="I134" s="125"/>
      <c r="J134" s="133">
        <f>BK134</f>
        <v>0</v>
      </c>
      <c r="L134" s="122"/>
      <c r="M134" s="127"/>
      <c r="P134" s="128">
        <f>SUM(P135:P137)</f>
        <v>0</v>
      </c>
      <c r="R134" s="128">
        <f>SUM(R135:R137)</f>
        <v>0</v>
      </c>
      <c r="T134" s="129">
        <f>SUM(T135:T137)</f>
        <v>0</v>
      </c>
      <c r="AR134" s="123" t="s">
        <v>79</v>
      </c>
      <c r="AT134" s="130" t="s">
        <v>68</v>
      </c>
      <c r="AU134" s="130" t="s">
        <v>77</v>
      </c>
      <c r="AY134" s="123" t="s">
        <v>118</v>
      </c>
      <c r="BK134" s="131">
        <f>SUM(BK135:BK137)</f>
        <v>0</v>
      </c>
    </row>
    <row r="135" spans="2:65" s="1" customFormat="1" ht="16.5" customHeight="1">
      <c r="B135" s="28"/>
      <c r="C135" s="134" t="s">
        <v>220</v>
      </c>
      <c r="D135" s="134" t="s">
        <v>121</v>
      </c>
      <c r="E135" s="135" t="s">
        <v>423</v>
      </c>
      <c r="F135" s="136" t="s">
        <v>424</v>
      </c>
      <c r="G135" s="137" t="s">
        <v>359</v>
      </c>
      <c r="H135" s="138">
        <v>26</v>
      </c>
      <c r="I135" s="139"/>
      <c r="J135" s="140">
        <f>ROUND(I135*H135,2)</f>
        <v>0</v>
      </c>
      <c r="K135" s="136" t="s">
        <v>1</v>
      </c>
      <c r="L135" s="28"/>
      <c r="M135" s="141" t="s">
        <v>1</v>
      </c>
      <c r="N135" s="142" t="s">
        <v>40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" t="s">
        <v>183</v>
      </c>
      <c r="AT135" s="14" t="s">
        <v>121</v>
      </c>
      <c r="AU135" s="14" t="s">
        <v>79</v>
      </c>
      <c r="AY135" s="14" t="s">
        <v>118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4" t="s">
        <v>77</v>
      </c>
      <c r="BK135" s="145">
        <f>ROUND(I135*H135,2)</f>
        <v>0</v>
      </c>
      <c r="BL135" s="14" t="s">
        <v>183</v>
      </c>
      <c r="BM135" s="14" t="s">
        <v>308</v>
      </c>
    </row>
    <row r="136" spans="2:65" s="1" customFormat="1" ht="19.5">
      <c r="B136" s="28"/>
      <c r="D136" s="147" t="s">
        <v>360</v>
      </c>
      <c r="F136" s="176" t="s">
        <v>425</v>
      </c>
      <c r="I136" s="81"/>
      <c r="L136" s="28"/>
      <c r="M136" s="177"/>
      <c r="T136" s="47"/>
      <c r="AT136" s="14" t="s">
        <v>360</v>
      </c>
      <c r="AU136" s="14" t="s">
        <v>79</v>
      </c>
    </row>
    <row r="137" spans="2:65" s="1" customFormat="1" ht="16.5" customHeight="1">
      <c r="B137" s="28"/>
      <c r="C137" s="134" t="s">
        <v>7</v>
      </c>
      <c r="D137" s="134" t="s">
        <v>121</v>
      </c>
      <c r="E137" s="135" t="s">
        <v>426</v>
      </c>
      <c r="F137" s="136" t="s">
        <v>427</v>
      </c>
      <c r="G137" s="137" t="s">
        <v>359</v>
      </c>
      <c r="H137" s="138">
        <v>8</v>
      </c>
      <c r="I137" s="139"/>
      <c r="J137" s="140">
        <f>ROUND(I137*H137,2)</f>
        <v>0</v>
      </c>
      <c r="K137" s="136" t="s">
        <v>1</v>
      </c>
      <c r="L137" s="28"/>
      <c r="M137" s="141" t="s">
        <v>1</v>
      </c>
      <c r="N137" s="142" t="s">
        <v>40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" t="s">
        <v>183</v>
      </c>
      <c r="AT137" s="14" t="s">
        <v>121</v>
      </c>
      <c r="AU137" s="14" t="s">
        <v>79</v>
      </c>
      <c r="AY137" s="14" t="s">
        <v>118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4" t="s">
        <v>77</v>
      </c>
      <c r="BK137" s="145">
        <f>ROUND(I137*H137,2)</f>
        <v>0</v>
      </c>
      <c r="BL137" s="14" t="s">
        <v>183</v>
      </c>
      <c r="BM137" s="14" t="s">
        <v>319</v>
      </c>
    </row>
    <row r="138" spans="2:65" s="10" customFormat="1" ht="22.9" customHeight="1">
      <c r="B138" s="122"/>
      <c r="D138" s="123" t="s">
        <v>68</v>
      </c>
      <c r="E138" s="132" t="s">
        <v>428</v>
      </c>
      <c r="F138" s="132" t="s">
        <v>429</v>
      </c>
      <c r="I138" s="125"/>
      <c r="J138" s="133">
        <f>BK138</f>
        <v>0</v>
      </c>
      <c r="L138" s="122"/>
      <c r="M138" s="127"/>
      <c r="P138" s="128">
        <f>SUM(P139:P140)</f>
        <v>0</v>
      </c>
      <c r="R138" s="128">
        <f>SUM(R139:R140)</f>
        <v>0</v>
      </c>
      <c r="T138" s="129">
        <f>SUM(T139:T140)</f>
        <v>0</v>
      </c>
      <c r="AR138" s="123" t="s">
        <v>79</v>
      </c>
      <c r="AT138" s="130" t="s">
        <v>68</v>
      </c>
      <c r="AU138" s="130" t="s">
        <v>77</v>
      </c>
      <c r="AY138" s="123" t="s">
        <v>118</v>
      </c>
      <c r="BK138" s="131">
        <f>SUM(BK139:BK140)</f>
        <v>0</v>
      </c>
    </row>
    <row r="139" spans="2:65" s="1" customFormat="1" ht="16.5" customHeight="1">
      <c r="B139" s="28"/>
      <c r="C139" s="134" t="s">
        <v>229</v>
      </c>
      <c r="D139" s="134" t="s">
        <v>121</v>
      </c>
      <c r="E139" s="135" t="s">
        <v>430</v>
      </c>
      <c r="F139" s="136" t="s">
        <v>431</v>
      </c>
      <c r="G139" s="137" t="s">
        <v>226</v>
      </c>
      <c r="H139" s="138">
        <v>100</v>
      </c>
      <c r="I139" s="139"/>
      <c r="J139" s="140">
        <f>ROUND(I139*H139,2)</f>
        <v>0</v>
      </c>
      <c r="K139" s="136" t="s">
        <v>1</v>
      </c>
      <c r="L139" s="28"/>
      <c r="M139" s="141" t="s">
        <v>1</v>
      </c>
      <c r="N139" s="142" t="s">
        <v>40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" t="s">
        <v>183</v>
      </c>
      <c r="AT139" s="14" t="s">
        <v>121</v>
      </c>
      <c r="AU139" s="14" t="s">
        <v>79</v>
      </c>
      <c r="AY139" s="14" t="s">
        <v>118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4" t="s">
        <v>77</v>
      </c>
      <c r="BK139" s="145">
        <f>ROUND(I139*H139,2)</f>
        <v>0</v>
      </c>
      <c r="BL139" s="14" t="s">
        <v>183</v>
      </c>
      <c r="BM139" s="14" t="s">
        <v>329</v>
      </c>
    </row>
    <row r="140" spans="2:65" s="1" customFormat="1" ht="19.5">
      <c r="B140" s="28"/>
      <c r="D140" s="147" t="s">
        <v>360</v>
      </c>
      <c r="F140" s="176" t="s">
        <v>432</v>
      </c>
      <c r="I140" s="81"/>
      <c r="L140" s="28"/>
      <c r="M140" s="177"/>
      <c r="T140" s="47"/>
      <c r="AT140" s="14" t="s">
        <v>360</v>
      </c>
      <c r="AU140" s="14" t="s">
        <v>79</v>
      </c>
    </row>
    <row r="141" spans="2:65" s="10" customFormat="1" ht="22.9" customHeight="1">
      <c r="B141" s="122"/>
      <c r="D141" s="123" t="s">
        <v>68</v>
      </c>
      <c r="E141" s="132" t="s">
        <v>433</v>
      </c>
      <c r="F141" s="132" t="s">
        <v>434</v>
      </c>
      <c r="I141" s="125"/>
      <c r="J141" s="133">
        <f>BK141</f>
        <v>0</v>
      </c>
      <c r="L141" s="122"/>
      <c r="M141" s="127"/>
      <c r="P141" s="128">
        <f>SUM(P142:P143)</f>
        <v>0</v>
      </c>
      <c r="R141" s="128">
        <f>SUM(R142:R143)</f>
        <v>0</v>
      </c>
      <c r="T141" s="129">
        <f>SUM(T142:T143)</f>
        <v>0</v>
      </c>
      <c r="AR141" s="123" t="s">
        <v>79</v>
      </c>
      <c r="AT141" s="130" t="s">
        <v>68</v>
      </c>
      <c r="AU141" s="130" t="s">
        <v>77</v>
      </c>
      <c r="AY141" s="123" t="s">
        <v>118</v>
      </c>
      <c r="BK141" s="131">
        <f>SUM(BK142:BK143)</f>
        <v>0</v>
      </c>
    </row>
    <row r="142" spans="2:65" s="1" customFormat="1" ht="16.5" customHeight="1">
      <c r="B142" s="28"/>
      <c r="C142" s="134" t="s">
        <v>234</v>
      </c>
      <c r="D142" s="134" t="s">
        <v>121</v>
      </c>
      <c r="E142" s="135" t="s">
        <v>435</v>
      </c>
      <c r="F142" s="136" t="s">
        <v>436</v>
      </c>
      <c r="G142" s="137" t="s">
        <v>359</v>
      </c>
      <c r="H142" s="138">
        <v>5</v>
      </c>
      <c r="I142" s="139"/>
      <c r="J142" s="140">
        <f>ROUND(I142*H142,2)</f>
        <v>0</v>
      </c>
      <c r="K142" s="136" t="s">
        <v>1</v>
      </c>
      <c r="L142" s="28"/>
      <c r="M142" s="141" t="s">
        <v>1</v>
      </c>
      <c r="N142" s="142" t="s">
        <v>40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" t="s">
        <v>183</v>
      </c>
      <c r="AT142" s="14" t="s">
        <v>121</v>
      </c>
      <c r="AU142" s="14" t="s">
        <v>79</v>
      </c>
      <c r="AY142" s="14" t="s">
        <v>118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4" t="s">
        <v>77</v>
      </c>
      <c r="BK142" s="145">
        <f>ROUND(I142*H142,2)</f>
        <v>0</v>
      </c>
      <c r="BL142" s="14" t="s">
        <v>183</v>
      </c>
      <c r="BM142" s="14" t="s">
        <v>437</v>
      </c>
    </row>
    <row r="143" spans="2:65" s="1" customFormat="1" ht="19.5">
      <c r="B143" s="28"/>
      <c r="D143" s="147" t="s">
        <v>360</v>
      </c>
      <c r="F143" s="176" t="s">
        <v>438</v>
      </c>
      <c r="I143" s="81"/>
      <c r="L143" s="28"/>
      <c r="M143" s="177"/>
      <c r="T143" s="47"/>
      <c r="AT143" s="14" t="s">
        <v>360</v>
      </c>
      <c r="AU143" s="14" t="s">
        <v>79</v>
      </c>
    </row>
    <row r="144" spans="2:65" s="10" customFormat="1" ht="22.9" customHeight="1">
      <c r="B144" s="122"/>
      <c r="D144" s="123" t="s">
        <v>68</v>
      </c>
      <c r="E144" s="132" t="s">
        <v>439</v>
      </c>
      <c r="F144" s="132" t="s">
        <v>440</v>
      </c>
      <c r="I144" s="125"/>
      <c r="J144" s="133">
        <f>BK144</f>
        <v>0</v>
      </c>
      <c r="L144" s="122"/>
      <c r="M144" s="127"/>
      <c r="P144" s="128">
        <f>SUM(P145:P149)</f>
        <v>0</v>
      </c>
      <c r="R144" s="128">
        <f>SUM(R145:R149)</f>
        <v>0</v>
      </c>
      <c r="T144" s="129">
        <f>SUM(T145:T149)</f>
        <v>0</v>
      </c>
      <c r="AR144" s="123" t="s">
        <v>79</v>
      </c>
      <c r="AT144" s="130" t="s">
        <v>68</v>
      </c>
      <c r="AU144" s="130" t="s">
        <v>77</v>
      </c>
      <c r="AY144" s="123" t="s">
        <v>118</v>
      </c>
      <c r="BK144" s="131">
        <f>SUM(BK145:BK149)</f>
        <v>0</v>
      </c>
    </row>
    <row r="145" spans="2:65" s="1" customFormat="1" ht="16.5" customHeight="1">
      <c r="B145" s="28"/>
      <c r="C145" s="134" t="s">
        <v>238</v>
      </c>
      <c r="D145" s="134" t="s">
        <v>121</v>
      </c>
      <c r="E145" s="135" t="s">
        <v>441</v>
      </c>
      <c r="F145" s="136" t="s">
        <v>442</v>
      </c>
      <c r="G145" s="137" t="s">
        <v>443</v>
      </c>
      <c r="H145" s="138">
        <v>18</v>
      </c>
      <c r="I145" s="139"/>
      <c r="J145" s="140">
        <f>ROUND(I145*H145,2)</f>
        <v>0</v>
      </c>
      <c r="K145" s="136" t="s">
        <v>1</v>
      </c>
      <c r="L145" s="28"/>
      <c r="M145" s="141" t="s">
        <v>1</v>
      </c>
      <c r="N145" s="142" t="s">
        <v>40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" t="s">
        <v>183</v>
      </c>
      <c r="AT145" s="14" t="s">
        <v>121</v>
      </c>
      <c r="AU145" s="14" t="s">
        <v>79</v>
      </c>
      <c r="AY145" s="14" t="s">
        <v>118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4" t="s">
        <v>77</v>
      </c>
      <c r="BK145" s="145">
        <f>ROUND(I145*H145,2)</f>
        <v>0</v>
      </c>
      <c r="BL145" s="14" t="s">
        <v>183</v>
      </c>
      <c r="BM145" s="14" t="s">
        <v>444</v>
      </c>
    </row>
    <row r="146" spans="2:65" s="1" customFormat="1" ht="16.5" customHeight="1">
      <c r="B146" s="28"/>
      <c r="C146" s="134" t="s">
        <v>242</v>
      </c>
      <c r="D146" s="134" t="s">
        <v>121</v>
      </c>
      <c r="E146" s="135" t="s">
        <v>445</v>
      </c>
      <c r="F146" s="136" t="s">
        <v>446</v>
      </c>
      <c r="G146" s="137" t="s">
        <v>443</v>
      </c>
      <c r="H146" s="138">
        <v>20</v>
      </c>
      <c r="I146" s="139"/>
      <c r="J146" s="140">
        <f>ROUND(I146*H146,2)</f>
        <v>0</v>
      </c>
      <c r="K146" s="136" t="s">
        <v>1</v>
      </c>
      <c r="L146" s="28"/>
      <c r="M146" s="141" t="s">
        <v>1</v>
      </c>
      <c r="N146" s="142" t="s">
        <v>40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" t="s">
        <v>183</v>
      </c>
      <c r="AT146" s="14" t="s">
        <v>121</v>
      </c>
      <c r="AU146" s="14" t="s">
        <v>79</v>
      </c>
      <c r="AY146" s="14" t="s">
        <v>118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4" t="s">
        <v>77</v>
      </c>
      <c r="BK146" s="145">
        <f>ROUND(I146*H146,2)</f>
        <v>0</v>
      </c>
      <c r="BL146" s="14" t="s">
        <v>183</v>
      </c>
      <c r="BM146" s="14" t="s">
        <v>447</v>
      </c>
    </row>
    <row r="147" spans="2:65" s="1" customFormat="1" ht="16.5" customHeight="1">
      <c r="B147" s="28"/>
      <c r="C147" s="134" t="s">
        <v>247</v>
      </c>
      <c r="D147" s="134" t="s">
        <v>121</v>
      </c>
      <c r="E147" s="135" t="s">
        <v>448</v>
      </c>
      <c r="F147" s="136" t="s">
        <v>449</v>
      </c>
      <c r="G147" s="137" t="s">
        <v>443</v>
      </c>
      <c r="H147" s="138">
        <v>18</v>
      </c>
      <c r="I147" s="139"/>
      <c r="J147" s="140">
        <f>ROUND(I147*H147,2)</f>
        <v>0</v>
      </c>
      <c r="K147" s="136" t="s">
        <v>1</v>
      </c>
      <c r="L147" s="28"/>
      <c r="M147" s="141" t="s">
        <v>1</v>
      </c>
      <c r="N147" s="142" t="s">
        <v>40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" t="s">
        <v>183</v>
      </c>
      <c r="AT147" s="14" t="s">
        <v>121</v>
      </c>
      <c r="AU147" s="14" t="s">
        <v>79</v>
      </c>
      <c r="AY147" s="14" t="s">
        <v>118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4" t="s">
        <v>77</v>
      </c>
      <c r="BK147" s="145">
        <f>ROUND(I147*H147,2)</f>
        <v>0</v>
      </c>
      <c r="BL147" s="14" t="s">
        <v>183</v>
      </c>
      <c r="BM147" s="14" t="s">
        <v>450</v>
      </c>
    </row>
    <row r="148" spans="2:65" s="1" customFormat="1" ht="16.5" customHeight="1">
      <c r="B148" s="28"/>
      <c r="C148" s="134" t="s">
        <v>250</v>
      </c>
      <c r="D148" s="134" t="s">
        <v>121</v>
      </c>
      <c r="E148" s="135" t="s">
        <v>451</v>
      </c>
      <c r="F148" s="136" t="s">
        <v>452</v>
      </c>
      <c r="G148" s="137" t="s">
        <v>443</v>
      </c>
      <c r="H148" s="138">
        <v>40</v>
      </c>
      <c r="I148" s="139"/>
      <c r="J148" s="140">
        <f>ROUND(I148*H148,2)</f>
        <v>0</v>
      </c>
      <c r="K148" s="136" t="s">
        <v>1</v>
      </c>
      <c r="L148" s="28"/>
      <c r="M148" s="141" t="s">
        <v>1</v>
      </c>
      <c r="N148" s="142" t="s">
        <v>40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" t="s">
        <v>183</v>
      </c>
      <c r="AT148" s="14" t="s">
        <v>121</v>
      </c>
      <c r="AU148" s="14" t="s">
        <v>79</v>
      </c>
      <c r="AY148" s="14" t="s">
        <v>118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4" t="s">
        <v>77</v>
      </c>
      <c r="BK148" s="145">
        <f>ROUND(I148*H148,2)</f>
        <v>0</v>
      </c>
      <c r="BL148" s="14" t="s">
        <v>183</v>
      </c>
      <c r="BM148" s="14" t="s">
        <v>453</v>
      </c>
    </row>
    <row r="149" spans="2:65" s="1" customFormat="1" ht="16.5" customHeight="1">
      <c r="B149" s="28"/>
      <c r="C149" s="134" t="s">
        <v>254</v>
      </c>
      <c r="D149" s="134" t="s">
        <v>121</v>
      </c>
      <c r="E149" s="135" t="s">
        <v>454</v>
      </c>
      <c r="F149" s="136" t="s">
        <v>455</v>
      </c>
      <c r="G149" s="137" t="s">
        <v>443</v>
      </c>
      <c r="H149" s="138">
        <v>10</v>
      </c>
      <c r="I149" s="139"/>
      <c r="J149" s="140">
        <f>ROUND(I149*H149,2)</f>
        <v>0</v>
      </c>
      <c r="K149" s="136" t="s">
        <v>1</v>
      </c>
      <c r="L149" s="28"/>
      <c r="M149" s="141" t="s">
        <v>1</v>
      </c>
      <c r="N149" s="142" t="s">
        <v>40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" t="s">
        <v>183</v>
      </c>
      <c r="AT149" s="14" t="s">
        <v>121</v>
      </c>
      <c r="AU149" s="14" t="s">
        <v>79</v>
      </c>
      <c r="AY149" s="14" t="s">
        <v>118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4" t="s">
        <v>77</v>
      </c>
      <c r="BK149" s="145">
        <f>ROUND(I149*H149,2)</f>
        <v>0</v>
      </c>
      <c r="BL149" s="14" t="s">
        <v>183</v>
      </c>
      <c r="BM149" s="14" t="s">
        <v>456</v>
      </c>
    </row>
    <row r="150" spans="2:65" s="10" customFormat="1" ht="22.9" customHeight="1">
      <c r="B150" s="122"/>
      <c r="D150" s="123" t="s">
        <v>68</v>
      </c>
      <c r="E150" s="132" t="s">
        <v>457</v>
      </c>
      <c r="F150" s="132" t="s">
        <v>458</v>
      </c>
      <c r="I150" s="125"/>
      <c r="J150" s="133">
        <f>BK150</f>
        <v>0</v>
      </c>
      <c r="L150" s="122"/>
      <c r="M150" s="127"/>
      <c r="P150" s="128">
        <f>SUM(P151:P152)</f>
        <v>0</v>
      </c>
      <c r="R150" s="128">
        <f>SUM(R151:R152)</f>
        <v>0</v>
      </c>
      <c r="T150" s="129">
        <f>SUM(T151:T152)</f>
        <v>0</v>
      </c>
      <c r="AR150" s="123" t="s">
        <v>79</v>
      </c>
      <c r="AT150" s="130" t="s">
        <v>68</v>
      </c>
      <c r="AU150" s="130" t="s">
        <v>77</v>
      </c>
      <c r="AY150" s="123" t="s">
        <v>118</v>
      </c>
      <c r="BK150" s="131">
        <f>SUM(BK151:BK152)</f>
        <v>0</v>
      </c>
    </row>
    <row r="151" spans="2:65" s="1" customFormat="1" ht="16.5" customHeight="1">
      <c r="B151" s="28"/>
      <c r="C151" s="134" t="s">
        <v>259</v>
      </c>
      <c r="D151" s="134" t="s">
        <v>121</v>
      </c>
      <c r="E151" s="135" t="s">
        <v>459</v>
      </c>
      <c r="F151" s="136" t="s">
        <v>460</v>
      </c>
      <c r="G151" s="137" t="s">
        <v>359</v>
      </c>
      <c r="H151" s="138">
        <v>5</v>
      </c>
      <c r="I151" s="139"/>
      <c r="J151" s="140">
        <f>ROUND(I151*H151,2)</f>
        <v>0</v>
      </c>
      <c r="K151" s="136" t="s">
        <v>1</v>
      </c>
      <c r="L151" s="28"/>
      <c r="M151" s="141" t="s">
        <v>1</v>
      </c>
      <c r="N151" s="142" t="s">
        <v>40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" t="s">
        <v>183</v>
      </c>
      <c r="AT151" s="14" t="s">
        <v>121</v>
      </c>
      <c r="AU151" s="14" t="s">
        <v>79</v>
      </c>
      <c r="AY151" s="14" t="s">
        <v>118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4" t="s">
        <v>77</v>
      </c>
      <c r="BK151" s="145">
        <f>ROUND(I151*H151,2)</f>
        <v>0</v>
      </c>
      <c r="BL151" s="14" t="s">
        <v>183</v>
      </c>
      <c r="BM151" s="14" t="s">
        <v>461</v>
      </c>
    </row>
    <row r="152" spans="2:65" s="1" customFormat="1" ht="16.5" customHeight="1">
      <c r="B152" s="28"/>
      <c r="C152" s="134" t="s">
        <v>264</v>
      </c>
      <c r="D152" s="134" t="s">
        <v>121</v>
      </c>
      <c r="E152" s="135" t="s">
        <v>462</v>
      </c>
      <c r="F152" s="136" t="s">
        <v>463</v>
      </c>
      <c r="G152" s="137" t="s">
        <v>226</v>
      </c>
      <c r="H152" s="138">
        <v>40</v>
      </c>
      <c r="I152" s="139"/>
      <c r="J152" s="140">
        <f>ROUND(I152*H152,2)</f>
        <v>0</v>
      </c>
      <c r="K152" s="136" t="s">
        <v>1</v>
      </c>
      <c r="L152" s="28"/>
      <c r="M152" s="171" t="s">
        <v>1</v>
      </c>
      <c r="N152" s="172" t="s">
        <v>40</v>
      </c>
      <c r="O152" s="173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AR152" s="14" t="s">
        <v>183</v>
      </c>
      <c r="AT152" s="14" t="s">
        <v>121</v>
      </c>
      <c r="AU152" s="14" t="s">
        <v>79</v>
      </c>
      <c r="AY152" s="14" t="s">
        <v>118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4" t="s">
        <v>77</v>
      </c>
      <c r="BK152" s="145">
        <f>ROUND(I152*H152,2)</f>
        <v>0</v>
      </c>
      <c r="BL152" s="14" t="s">
        <v>183</v>
      </c>
      <c r="BM152" s="14" t="s">
        <v>464</v>
      </c>
    </row>
    <row r="153" spans="2:65" s="1" customFormat="1" ht="6.95" customHeight="1">
      <c r="B153" s="37"/>
      <c r="C153" s="38"/>
      <c r="D153" s="38"/>
      <c r="E153" s="38"/>
      <c r="F153" s="38"/>
      <c r="G153" s="38"/>
      <c r="H153" s="38"/>
      <c r="I153" s="97"/>
      <c r="J153" s="38"/>
      <c r="K153" s="38"/>
      <c r="L153" s="28"/>
    </row>
  </sheetData>
  <sheetProtection algorithmName="SHA-512" hashValue="U/Fa+R33JLCMdYLF9C9O15ba/X4BuP9n8EZKvbM049lqVXUrNaXS9vQZA4GZBkIXZcwVUWPTK3Feb97CcbGR9A==" saltValue="+HtEYsLA/4rbDGNxdk2nuw==" spinCount="100000" sheet="1" objects="1" scenarios="1" formatColumns="0" formatRows="0" autoFilter="0"/>
  <autoFilter ref="C91:K152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02 - Osvětlení tělocvičny</vt:lpstr>
      <vt:lpstr>'01 - Stavební část'!Názvy_tisku</vt:lpstr>
      <vt:lpstr>'02 - Osvětlení tělocvičny'!Názvy_tisku</vt:lpstr>
      <vt:lpstr>'Rekapitulace stavby'!Názvy_tisku</vt:lpstr>
      <vt:lpstr>'01 - Stavební část'!Oblast_tisku</vt:lpstr>
      <vt:lpstr>'02 - Osvětlení tělocvičny'!Oblast_tisku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2019-04-08T13:55:09Z</dcterms:created>
  <dcterms:modified xsi:type="dcterms:W3CDTF">2019-04-08T13:56:01Z</dcterms:modified>
</cp:coreProperties>
</file>